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 filterPrivacy="1" defaultThemeVersion="124226"/>
  <xr:revisionPtr revIDLastSave="0" documentId="13_ncr:1_{2E53984B-FAFE-4832-82F7-6C498838A78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ERSONEL LİSTESİ" sheetId="11" r:id="rId1"/>
    <sheet name="ÜCRET HESABI" sheetId="10" r:id="rId2"/>
    <sheet name="ÖZET" sheetId="13" r:id="rId3"/>
  </sheets>
  <calcPr calcId="191029" iterate="1" iterateCount="10000" iterateDelta="1.0000000000000001E-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4" i="10" l="1"/>
  <c r="AA5" i="10"/>
  <c r="AA6" i="10"/>
  <c r="AA7" i="10"/>
  <c r="AA8" i="10"/>
  <c r="AA9" i="10"/>
  <c r="AA10" i="10"/>
  <c r="AA11" i="10"/>
  <c r="AA12" i="10"/>
  <c r="AA13" i="10"/>
  <c r="AA15" i="10"/>
  <c r="AA16" i="10"/>
  <c r="AA17" i="10"/>
  <c r="AA18" i="10"/>
  <c r="AA19" i="10"/>
  <c r="AA20" i="10"/>
  <c r="AA21" i="10"/>
  <c r="AA22" i="10"/>
  <c r="AA23" i="10"/>
  <c r="AA24" i="10"/>
  <c r="AA25" i="10"/>
  <c r="AA26" i="10"/>
  <c r="AA27" i="10"/>
  <c r="AA28" i="10"/>
  <c r="AA29" i="10"/>
  <c r="AA30" i="10"/>
  <c r="AA31" i="10"/>
  <c r="AA32" i="10"/>
  <c r="AA33" i="10"/>
  <c r="AA34" i="10"/>
  <c r="AA35" i="10"/>
  <c r="AA36" i="10"/>
  <c r="AA37" i="10"/>
  <c r="AA38" i="10"/>
  <c r="AA39" i="10"/>
  <c r="AA40" i="10"/>
  <c r="AA41" i="10"/>
  <c r="AA42" i="10"/>
  <c r="AA43" i="10"/>
  <c r="AA44" i="10"/>
  <c r="AA45" i="10"/>
  <c r="AA46" i="10"/>
  <c r="AA47" i="10"/>
  <c r="AA48" i="10"/>
  <c r="AA49" i="10"/>
  <c r="AA50" i="10"/>
  <c r="AA51" i="10"/>
  <c r="AA52" i="10"/>
  <c r="AA53" i="10"/>
  <c r="AA14" i="10"/>
  <c r="C6" i="10" l="1"/>
  <c r="D6" i="10"/>
  <c r="C7" i="10"/>
  <c r="D7" i="10"/>
  <c r="C8" i="10"/>
  <c r="D8" i="10"/>
  <c r="C9" i="10"/>
  <c r="D9" i="10"/>
  <c r="C10" i="10"/>
  <c r="D10" i="10"/>
  <c r="B2" i="10"/>
  <c r="C4" i="10" l="1"/>
  <c r="C5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C33" i="10"/>
  <c r="C34" i="10"/>
  <c r="C35" i="10"/>
  <c r="C36" i="10"/>
  <c r="C37" i="10"/>
  <c r="C38" i="10"/>
  <c r="C39" i="10"/>
  <c r="C40" i="10"/>
  <c r="C41" i="10"/>
  <c r="C42" i="10"/>
  <c r="C43" i="10"/>
  <c r="C44" i="10"/>
  <c r="C45" i="10"/>
  <c r="C46" i="10"/>
  <c r="C47" i="10"/>
  <c r="C48" i="10"/>
  <c r="C49" i="10"/>
  <c r="C50" i="10"/>
  <c r="C51" i="10"/>
  <c r="C52" i="10"/>
  <c r="C53" i="10"/>
  <c r="H5" i="10" l="1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23" i="10"/>
  <c r="H24" i="10"/>
  <c r="H25" i="10"/>
  <c r="H26" i="10"/>
  <c r="H27" i="10"/>
  <c r="H28" i="10"/>
  <c r="H29" i="10"/>
  <c r="H30" i="10"/>
  <c r="H31" i="10"/>
  <c r="H32" i="10"/>
  <c r="H33" i="10"/>
  <c r="H34" i="10"/>
  <c r="H35" i="10"/>
  <c r="H36" i="10"/>
  <c r="H37" i="10"/>
  <c r="H38" i="10"/>
  <c r="H39" i="10"/>
  <c r="H40" i="10"/>
  <c r="H41" i="10"/>
  <c r="H42" i="10"/>
  <c r="H43" i="10"/>
  <c r="H44" i="10"/>
  <c r="H45" i="10"/>
  <c r="H46" i="10"/>
  <c r="H47" i="10"/>
  <c r="H48" i="10"/>
  <c r="H49" i="10"/>
  <c r="H50" i="10"/>
  <c r="H51" i="10"/>
  <c r="H52" i="10"/>
  <c r="H53" i="10"/>
  <c r="H4" i="10"/>
  <c r="D5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29" i="10"/>
  <c r="D30" i="10"/>
  <c r="D31" i="10"/>
  <c r="D32" i="10"/>
  <c r="D33" i="10"/>
  <c r="D34" i="10"/>
  <c r="D35" i="10"/>
  <c r="D36" i="10"/>
  <c r="D37" i="10"/>
  <c r="D38" i="10"/>
  <c r="D39" i="10"/>
  <c r="D40" i="10"/>
  <c r="D41" i="10"/>
  <c r="D42" i="10"/>
  <c r="D43" i="10"/>
  <c r="D44" i="10"/>
  <c r="D45" i="10"/>
  <c r="D46" i="10"/>
  <c r="D47" i="10"/>
  <c r="D48" i="10"/>
  <c r="D49" i="10"/>
  <c r="D50" i="10"/>
  <c r="D51" i="10"/>
  <c r="D52" i="10"/>
  <c r="D53" i="10"/>
  <c r="D4" i="10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4" i="10"/>
  <c r="K5" i="10" l="1"/>
  <c r="K6" i="10"/>
  <c r="K7" i="10"/>
  <c r="K8" i="10"/>
  <c r="K9" i="10"/>
  <c r="K10" i="10"/>
  <c r="K11" i="10"/>
  <c r="K12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K28" i="10"/>
  <c r="K29" i="10"/>
  <c r="K30" i="10"/>
  <c r="K31" i="10"/>
  <c r="K32" i="10"/>
  <c r="K33" i="10"/>
  <c r="K34" i="10"/>
  <c r="K35" i="10"/>
  <c r="K36" i="10"/>
  <c r="K37" i="10"/>
  <c r="K38" i="10"/>
  <c r="K39" i="10"/>
  <c r="K40" i="10"/>
  <c r="K41" i="10"/>
  <c r="K42" i="10"/>
  <c r="K43" i="10"/>
  <c r="K44" i="10"/>
  <c r="K45" i="10"/>
  <c r="K46" i="10"/>
  <c r="K47" i="10"/>
  <c r="K48" i="10"/>
  <c r="K49" i="10"/>
  <c r="K50" i="10"/>
  <c r="K51" i="10"/>
  <c r="K52" i="10"/>
  <c r="K53" i="10"/>
  <c r="K4" i="10"/>
  <c r="B5" i="10"/>
  <c r="B3" i="13" s="1"/>
  <c r="B6" i="10"/>
  <c r="B4" i="13" s="1"/>
  <c r="B7" i="10"/>
  <c r="B5" i="13" s="1"/>
  <c r="B8" i="10"/>
  <c r="B6" i="13" s="1"/>
  <c r="B9" i="10"/>
  <c r="B7" i="13" s="1"/>
  <c r="B10" i="10"/>
  <c r="B8" i="13" s="1"/>
  <c r="B11" i="10"/>
  <c r="B9" i="13" s="1"/>
  <c r="B12" i="10"/>
  <c r="B10" i="13" s="1"/>
  <c r="B13" i="10"/>
  <c r="B11" i="13" s="1"/>
  <c r="B14" i="10"/>
  <c r="B15" i="10"/>
  <c r="B13" i="13" s="1"/>
  <c r="B16" i="10"/>
  <c r="B14" i="13" s="1"/>
  <c r="B17" i="10"/>
  <c r="B15" i="13" s="1"/>
  <c r="B18" i="10"/>
  <c r="B19" i="10"/>
  <c r="B17" i="13" s="1"/>
  <c r="B20" i="10"/>
  <c r="B18" i="13" s="1"/>
  <c r="B21" i="10"/>
  <c r="B19" i="13" s="1"/>
  <c r="B22" i="10"/>
  <c r="B20" i="13" s="1"/>
  <c r="B23" i="10"/>
  <c r="B21" i="13" s="1"/>
  <c r="B24" i="10"/>
  <c r="B22" i="13" s="1"/>
  <c r="B25" i="10"/>
  <c r="B23" i="13" s="1"/>
  <c r="B26" i="10"/>
  <c r="B27" i="10"/>
  <c r="B25" i="13" s="1"/>
  <c r="B28" i="10"/>
  <c r="B26" i="13" s="1"/>
  <c r="B29" i="10"/>
  <c r="B27" i="13" s="1"/>
  <c r="B30" i="10"/>
  <c r="B31" i="10"/>
  <c r="B32" i="10"/>
  <c r="B30" i="13" s="1"/>
  <c r="B33" i="10"/>
  <c r="B31" i="13" s="1"/>
  <c r="B34" i="10"/>
  <c r="B35" i="10"/>
  <c r="B33" i="13" s="1"/>
  <c r="B36" i="10"/>
  <c r="B34" i="13" s="1"/>
  <c r="B37" i="10"/>
  <c r="B35" i="13" s="1"/>
  <c r="B38" i="10"/>
  <c r="B39" i="10"/>
  <c r="B37" i="13" s="1"/>
  <c r="B40" i="10"/>
  <c r="B38" i="13" s="1"/>
  <c r="B41" i="10"/>
  <c r="B39" i="13" s="1"/>
  <c r="B42" i="10"/>
  <c r="B43" i="10"/>
  <c r="B41" i="13" s="1"/>
  <c r="B44" i="10"/>
  <c r="B42" i="13" s="1"/>
  <c r="B45" i="10"/>
  <c r="B43" i="13" s="1"/>
  <c r="B46" i="10"/>
  <c r="B44" i="13" s="1"/>
  <c r="B47" i="10"/>
  <c r="B45" i="13" s="1"/>
  <c r="B48" i="10"/>
  <c r="B46" i="13" s="1"/>
  <c r="B49" i="10"/>
  <c r="B47" i="13" s="1"/>
  <c r="B50" i="10"/>
  <c r="B48" i="13" s="1"/>
  <c r="B51" i="10"/>
  <c r="B49" i="13" s="1"/>
  <c r="B52" i="10"/>
  <c r="B50" i="13" s="1"/>
  <c r="B53" i="10"/>
  <c r="B51" i="13" s="1"/>
  <c r="C3" i="13"/>
  <c r="I6" i="10"/>
  <c r="E9" i="10"/>
  <c r="E10" i="10"/>
  <c r="G13" i="10"/>
  <c r="E17" i="10"/>
  <c r="G18" i="10"/>
  <c r="E21" i="10"/>
  <c r="E25" i="10"/>
  <c r="E26" i="10"/>
  <c r="I29" i="10"/>
  <c r="G33" i="10"/>
  <c r="G37" i="10"/>
  <c r="E38" i="10"/>
  <c r="I41" i="10"/>
  <c r="E42" i="10"/>
  <c r="E45" i="10"/>
  <c r="I49" i="10"/>
  <c r="E50" i="10"/>
  <c r="C51" i="13"/>
  <c r="E6" i="10"/>
  <c r="E18" i="10"/>
  <c r="E29" i="10"/>
  <c r="I13" i="10"/>
  <c r="G9" i="10"/>
  <c r="G25" i="10"/>
  <c r="B12" i="13"/>
  <c r="B16" i="13"/>
  <c r="B24" i="13"/>
  <c r="B29" i="13"/>
  <c r="B32" i="13"/>
  <c r="B36" i="13"/>
  <c r="B40" i="13"/>
  <c r="B4" i="10"/>
  <c r="B2" i="13" s="1"/>
  <c r="C7" i="13"/>
  <c r="C12" i="13"/>
  <c r="C19" i="13"/>
  <c r="C24" i="13"/>
  <c r="C31" i="13"/>
  <c r="C32" i="13"/>
  <c r="C43" i="13"/>
  <c r="B28" i="13"/>
  <c r="C39" i="13" l="1"/>
  <c r="C27" i="13"/>
  <c r="C15" i="13"/>
  <c r="G21" i="10"/>
  <c r="I37" i="10"/>
  <c r="I9" i="10"/>
  <c r="D7" i="13" s="1"/>
  <c r="C35" i="13"/>
  <c r="G45" i="10"/>
  <c r="G17" i="10"/>
  <c r="I33" i="10"/>
  <c r="E53" i="10"/>
  <c r="E13" i="10"/>
  <c r="J13" i="10" s="1"/>
  <c r="E11" i="13" s="1"/>
  <c r="C23" i="13"/>
  <c r="C11" i="13"/>
  <c r="G29" i="10"/>
  <c r="J29" i="10" s="1"/>
  <c r="E27" i="13" s="1"/>
  <c r="I17" i="10"/>
  <c r="E41" i="10"/>
  <c r="J41" i="10" s="1"/>
  <c r="E39" i="13" s="1"/>
  <c r="G41" i="10"/>
  <c r="I25" i="10"/>
  <c r="D23" i="13" s="1"/>
  <c r="E37" i="10"/>
  <c r="C4" i="13"/>
  <c r="I21" i="10"/>
  <c r="E33" i="10"/>
  <c r="J33" i="10" s="1"/>
  <c r="E31" i="13" s="1"/>
  <c r="I48" i="10"/>
  <c r="I32" i="10"/>
  <c r="G23" i="10"/>
  <c r="I52" i="10"/>
  <c r="I44" i="10"/>
  <c r="I36" i="10"/>
  <c r="I24" i="10"/>
  <c r="I16" i="10"/>
  <c r="I8" i="10"/>
  <c r="I4" i="10"/>
  <c r="C45" i="13"/>
  <c r="C41" i="13"/>
  <c r="I35" i="10"/>
  <c r="C29" i="13"/>
  <c r="I19" i="10"/>
  <c r="C13" i="13"/>
  <c r="G7" i="10"/>
  <c r="C47" i="13"/>
  <c r="G49" i="10"/>
  <c r="C48" i="13"/>
  <c r="I46" i="10"/>
  <c r="G42" i="10"/>
  <c r="I38" i="10"/>
  <c r="G34" i="10"/>
  <c r="G30" i="10"/>
  <c r="I26" i="10"/>
  <c r="G22" i="10"/>
  <c r="C16" i="13"/>
  <c r="I14" i="10"/>
  <c r="G10" i="10"/>
  <c r="G6" i="10"/>
  <c r="J6" i="10" s="1"/>
  <c r="E4" i="13" s="1"/>
  <c r="I40" i="10"/>
  <c r="I28" i="10"/>
  <c r="I20" i="10"/>
  <c r="I12" i="10"/>
  <c r="I51" i="10"/>
  <c r="G39" i="10"/>
  <c r="E27" i="10"/>
  <c r="C9" i="13"/>
  <c r="I53" i="10"/>
  <c r="E49" i="10"/>
  <c r="I45" i="10"/>
  <c r="G5" i="10"/>
  <c r="E46" i="10"/>
  <c r="G53" i="10"/>
  <c r="E30" i="10"/>
  <c r="E22" i="10"/>
  <c r="C2" i="10"/>
  <c r="D2" i="10"/>
  <c r="I5" i="10"/>
  <c r="E5" i="10"/>
  <c r="G4" i="10"/>
  <c r="C2" i="13"/>
  <c r="C5" i="13"/>
  <c r="E4" i="10"/>
  <c r="G50" i="10"/>
  <c r="G38" i="10"/>
  <c r="I50" i="10"/>
  <c r="I42" i="10"/>
  <c r="I43" i="10"/>
  <c r="G27" i="10"/>
  <c r="I11" i="10"/>
  <c r="C37" i="13"/>
  <c r="C20" i="13"/>
  <c r="G46" i="10"/>
  <c r="G26" i="10"/>
  <c r="D24" i="13" s="1"/>
  <c r="I30" i="10"/>
  <c r="I18" i="10"/>
  <c r="D16" i="13" s="1"/>
  <c r="I10" i="10"/>
  <c r="C44" i="13"/>
  <c r="C36" i="13"/>
  <c r="G14" i="10"/>
  <c r="G31" i="10"/>
  <c r="I23" i="10"/>
  <c r="C40" i="13"/>
  <c r="C28" i="13"/>
  <c r="C21" i="13"/>
  <c r="C8" i="13"/>
  <c r="E35" i="10"/>
  <c r="E14" i="10"/>
  <c r="G43" i="10"/>
  <c r="G11" i="10"/>
  <c r="I34" i="10"/>
  <c r="I27" i="10"/>
  <c r="I22" i="10"/>
  <c r="C49" i="13"/>
  <c r="C17" i="13"/>
  <c r="C33" i="13"/>
  <c r="E34" i="10"/>
  <c r="G47" i="10"/>
  <c r="G15" i="10"/>
  <c r="I39" i="10"/>
  <c r="I7" i="10"/>
  <c r="E47" i="10"/>
  <c r="E43" i="10"/>
  <c r="E39" i="10"/>
  <c r="E31" i="10"/>
  <c r="E23" i="10"/>
  <c r="E15" i="10"/>
  <c r="E11" i="10"/>
  <c r="E7" i="10"/>
  <c r="C25" i="13"/>
  <c r="E51" i="10"/>
  <c r="E19" i="10"/>
  <c r="G51" i="10"/>
  <c r="G35" i="10"/>
  <c r="G19" i="10"/>
  <c r="I47" i="10"/>
  <c r="I31" i="10"/>
  <c r="I15" i="10"/>
  <c r="C50" i="13"/>
  <c r="C46" i="13"/>
  <c r="C42" i="13"/>
  <c r="C38" i="13"/>
  <c r="C34" i="13"/>
  <c r="C30" i="13"/>
  <c r="C26" i="13"/>
  <c r="C22" i="13"/>
  <c r="C18" i="13"/>
  <c r="C14" i="13"/>
  <c r="C10" i="13"/>
  <c r="C6" i="13"/>
  <c r="G52" i="10"/>
  <c r="G48" i="10"/>
  <c r="G44" i="10"/>
  <c r="G40" i="10"/>
  <c r="G36" i="10"/>
  <c r="G32" i="10"/>
  <c r="G28" i="10"/>
  <c r="G24" i="10"/>
  <c r="G20" i="10"/>
  <c r="G16" i="10"/>
  <c r="G12" i="10"/>
  <c r="G8" i="10"/>
  <c r="E52" i="10"/>
  <c r="E48" i="10"/>
  <c r="E44" i="10"/>
  <c r="E40" i="10"/>
  <c r="E36" i="10"/>
  <c r="E32" i="10"/>
  <c r="E28" i="10"/>
  <c r="E24" i="10"/>
  <c r="E20" i="10"/>
  <c r="E16" i="10"/>
  <c r="E12" i="10"/>
  <c r="E8" i="10"/>
  <c r="D11" i="13"/>
  <c r="D35" i="13" l="1"/>
  <c r="D27" i="13"/>
  <c r="D31" i="13"/>
  <c r="J17" i="10"/>
  <c r="E15" i="13" s="1"/>
  <c r="D43" i="13"/>
  <c r="D51" i="13"/>
  <c r="D15" i="13"/>
  <c r="J53" i="10"/>
  <c r="P53" i="10" s="1"/>
  <c r="AC53" i="10" s="1"/>
  <c r="J9" i="10"/>
  <c r="P9" i="10" s="1"/>
  <c r="S9" i="10" s="1"/>
  <c r="J39" i="10"/>
  <c r="D4" i="13"/>
  <c r="D40" i="13"/>
  <c r="V7" i="10"/>
  <c r="V4" i="10"/>
  <c r="D39" i="13"/>
  <c r="J45" i="10"/>
  <c r="E43" i="13" s="1"/>
  <c r="D19" i="13"/>
  <c r="J21" i="10"/>
  <c r="P21" i="10" s="1"/>
  <c r="J37" i="10"/>
  <c r="E35" i="13" s="1"/>
  <c r="J25" i="10"/>
  <c r="E23" i="13" s="1"/>
  <c r="J7" i="10"/>
  <c r="E5" i="13" s="1"/>
  <c r="D8" i="13"/>
  <c r="J46" i="10"/>
  <c r="E44" i="13" s="1"/>
  <c r="J38" i="10"/>
  <c r="E36" i="13" s="1"/>
  <c r="V12" i="10"/>
  <c r="V11" i="10"/>
  <c r="V37" i="10"/>
  <c r="V52" i="10"/>
  <c r="V39" i="10"/>
  <c r="V22" i="10"/>
  <c r="V43" i="10"/>
  <c r="V24" i="10"/>
  <c r="V9" i="10"/>
  <c r="V38" i="10"/>
  <c r="V23" i="10"/>
  <c r="V28" i="10"/>
  <c r="V13" i="10"/>
  <c r="V6" i="10"/>
  <c r="V42" i="10"/>
  <c r="V15" i="10"/>
  <c r="V45" i="10"/>
  <c r="V31" i="10"/>
  <c r="V8" i="10"/>
  <c r="V36" i="10"/>
  <c r="V29" i="10"/>
  <c r="V18" i="10"/>
  <c r="V50" i="10"/>
  <c r="J10" i="10"/>
  <c r="P10" i="10" s="1"/>
  <c r="S10" i="10" s="1"/>
  <c r="D37" i="13"/>
  <c r="V27" i="10"/>
  <c r="V47" i="10"/>
  <c r="V20" i="10"/>
  <c r="V40" i="10"/>
  <c r="V25" i="10"/>
  <c r="V53" i="10"/>
  <c r="V26" i="10"/>
  <c r="J23" i="10"/>
  <c r="E21" i="13" s="1"/>
  <c r="D5" i="13"/>
  <c r="D20" i="13"/>
  <c r="D36" i="13"/>
  <c r="J49" i="10"/>
  <c r="E47" i="13" s="1"/>
  <c r="J26" i="10"/>
  <c r="E24" i="13" s="1"/>
  <c r="D47" i="13"/>
  <c r="D12" i="13"/>
  <c r="V44" i="10"/>
  <c r="V21" i="10"/>
  <c r="V41" i="10"/>
  <c r="V10" i="10"/>
  <c r="V34" i="10"/>
  <c r="V5" i="10"/>
  <c r="D2" i="13"/>
  <c r="J30" i="10"/>
  <c r="P30" i="10" s="1"/>
  <c r="J20" i="10"/>
  <c r="E18" i="13" s="1"/>
  <c r="C53" i="13"/>
  <c r="D3" i="13"/>
  <c r="D29" i="13"/>
  <c r="P33" i="10"/>
  <c r="AC33" i="10" s="1"/>
  <c r="P37" i="10"/>
  <c r="J5" i="10"/>
  <c r="P5" i="10" s="1"/>
  <c r="J4" i="10"/>
  <c r="P4" i="10" s="1"/>
  <c r="V19" i="10"/>
  <c r="V35" i="10"/>
  <c r="V51" i="10"/>
  <c r="V16" i="10"/>
  <c r="V32" i="10"/>
  <c r="V48" i="10"/>
  <c r="V17" i="10"/>
  <c r="V33" i="10"/>
  <c r="V49" i="10"/>
  <c r="V14" i="10"/>
  <c r="V30" i="10"/>
  <c r="V46" i="10"/>
  <c r="Y6" i="10"/>
  <c r="Y10" i="10"/>
  <c r="Y22" i="10"/>
  <c r="Y42" i="10"/>
  <c r="Y7" i="10"/>
  <c r="Y11" i="10"/>
  <c r="Y15" i="10"/>
  <c r="Y19" i="10"/>
  <c r="Y23" i="10"/>
  <c r="Y27" i="10"/>
  <c r="Y31" i="10"/>
  <c r="Y35" i="10"/>
  <c r="Y39" i="10"/>
  <c r="Y43" i="10"/>
  <c r="Y47" i="10"/>
  <c r="Y51" i="10"/>
  <c r="Y4" i="10"/>
  <c r="Y13" i="10"/>
  <c r="Y21" i="10"/>
  <c r="Y33" i="10"/>
  <c r="Y41" i="10"/>
  <c r="Y49" i="10"/>
  <c r="Y14" i="10"/>
  <c r="Y26" i="10"/>
  <c r="Y34" i="10"/>
  <c r="Y46" i="10"/>
  <c r="Y8" i="10"/>
  <c r="Y12" i="10"/>
  <c r="Y16" i="10"/>
  <c r="Y20" i="10"/>
  <c r="Y24" i="10"/>
  <c r="Y28" i="10"/>
  <c r="Y32" i="10"/>
  <c r="Y36" i="10"/>
  <c r="Y40" i="10"/>
  <c r="Y44" i="10"/>
  <c r="Y48" i="10"/>
  <c r="Y52" i="10"/>
  <c r="Y17" i="10"/>
  <c r="Y25" i="10"/>
  <c r="Y29" i="10"/>
  <c r="Y37" i="10"/>
  <c r="Y45" i="10"/>
  <c r="Y18" i="10"/>
  <c r="Y30" i="10"/>
  <c r="Y38" i="10"/>
  <c r="Y50" i="10"/>
  <c r="Y9" i="10"/>
  <c r="Y53" i="10"/>
  <c r="Y5" i="10"/>
  <c r="D44" i="13"/>
  <c r="J27" i="10"/>
  <c r="E25" i="13" s="1"/>
  <c r="P41" i="10"/>
  <c r="D22" i="13"/>
  <c r="J40" i="10"/>
  <c r="E38" i="13" s="1"/>
  <c r="D49" i="13"/>
  <c r="J43" i="10"/>
  <c r="E41" i="13" s="1"/>
  <c r="J34" i="10"/>
  <c r="P34" i="10" s="1"/>
  <c r="J22" i="10"/>
  <c r="D26" i="13"/>
  <c r="J31" i="10"/>
  <c r="E29" i="13" s="1"/>
  <c r="D45" i="13"/>
  <c r="D48" i="13"/>
  <c r="J51" i="10"/>
  <c r="E49" i="13" s="1"/>
  <c r="D41" i="13"/>
  <c r="J47" i="10"/>
  <c r="J42" i="10"/>
  <c r="J24" i="10"/>
  <c r="E22" i="13" s="1"/>
  <c r="D28" i="13"/>
  <c r="D21" i="13"/>
  <c r="J50" i="10"/>
  <c r="D10" i="13"/>
  <c r="J44" i="10"/>
  <c r="P44" i="10" s="1"/>
  <c r="D9" i="13"/>
  <c r="D17" i="13"/>
  <c r="J18" i="10"/>
  <c r="E16" i="13" s="1"/>
  <c r="J15" i="10"/>
  <c r="P15" i="10" s="1"/>
  <c r="D33" i="13"/>
  <c r="E37" i="13"/>
  <c r="P39" i="10"/>
  <c r="D46" i="13"/>
  <c r="D42" i="13"/>
  <c r="D25" i="13"/>
  <c r="D30" i="13"/>
  <c r="P6" i="10"/>
  <c r="J19" i="10"/>
  <c r="J14" i="10"/>
  <c r="E12" i="13" s="1"/>
  <c r="D13" i="13"/>
  <c r="D32" i="13"/>
  <c r="J11" i="10"/>
  <c r="J16" i="10"/>
  <c r="E14" i="13" s="1"/>
  <c r="P17" i="10"/>
  <c r="J35" i="10"/>
  <c r="E33" i="13" s="1"/>
  <c r="J8" i="10"/>
  <c r="P8" i="10" s="1"/>
  <c r="D38" i="13"/>
  <c r="J12" i="10"/>
  <c r="E10" i="13" s="1"/>
  <c r="J28" i="10"/>
  <c r="E26" i="13" s="1"/>
  <c r="D18" i="13"/>
  <c r="D34" i="13"/>
  <c r="D50" i="13"/>
  <c r="D6" i="13"/>
  <c r="J48" i="10"/>
  <c r="J32" i="10"/>
  <c r="J52" i="10"/>
  <c r="D14" i="13"/>
  <c r="J36" i="10"/>
  <c r="E34" i="13" s="1"/>
  <c r="E19" i="13"/>
  <c r="P29" i="10"/>
  <c r="E28" i="13"/>
  <c r="P13" i="10"/>
  <c r="O6" i="10"/>
  <c r="O8" i="10"/>
  <c r="O4" i="10"/>
  <c r="O9" i="10"/>
  <c r="O7" i="10"/>
  <c r="O10" i="10"/>
  <c r="AC21" i="10"/>
  <c r="AC10" i="10" l="1"/>
  <c r="P45" i="10"/>
  <c r="E51" i="13"/>
  <c r="E2" i="13"/>
  <c r="P49" i="10"/>
  <c r="S49" i="10" s="1"/>
  <c r="P25" i="10"/>
  <c r="AD25" i="10" s="1"/>
  <c r="AC9" i="10"/>
  <c r="R9" i="10"/>
  <c r="E7" i="13"/>
  <c r="AC45" i="10"/>
  <c r="P46" i="10"/>
  <c r="X46" i="10" s="1"/>
  <c r="Z46" i="10" s="1"/>
  <c r="E8" i="13"/>
  <c r="R10" i="10"/>
  <c r="P7" i="10"/>
  <c r="AC7" i="10" s="1"/>
  <c r="P38" i="10"/>
  <c r="AC38" i="10" s="1"/>
  <c r="P23" i="10"/>
  <c r="X23" i="10" s="1"/>
  <c r="Z23" i="10" s="1"/>
  <c r="AC34" i="10"/>
  <c r="AC30" i="10"/>
  <c r="AC17" i="10"/>
  <c r="R6" i="10"/>
  <c r="S6" i="10"/>
  <c r="AC6" i="10"/>
  <c r="AC39" i="10"/>
  <c r="AC4" i="10"/>
  <c r="S4" i="10"/>
  <c r="R4" i="10"/>
  <c r="P26" i="10"/>
  <c r="X26" i="10" s="1"/>
  <c r="Z26" i="10" s="1"/>
  <c r="R8" i="10"/>
  <c r="AC8" i="10"/>
  <c r="S8" i="10"/>
  <c r="P20" i="10"/>
  <c r="AD20" i="10" s="1"/>
  <c r="AC23" i="10"/>
  <c r="AC41" i="10"/>
  <c r="R5" i="10"/>
  <c r="AC5" i="10"/>
  <c r="S5" i="10"/>
  <c r="AC29" i="10"/>
  <c r="P18" i="10"/>
  <c r="X18" i="10" s="1"/>
  <c r="Z18" i="10" s="1"/>
  <c r="E32" i="13"/>
  <c r="AC15" i="10"/>
  <c r="AC44" i="10"/>
  <c r="AC37" i="10"/>
  <c r="E42" i="13"/>
  <c r="P40" i="10"/>
  <c r="S40" i="10" s="1"/>
  <c r="E3" i="13"/>
  <c r="E13" i="13"/>
  <c r="P31" i="10"/>
  <c r="R31" i="10" s="1"/>
  <c r="E6" i="13"/>
  <c r="P51" i="10"/>
  <c r="X51" i="10" s="1"/>
  <c r="Z51" i="10" s="1"/>
  <c r="P16" i="10"/>
  <c r="P43" i="10"/>
  <c r="P24" i="10"/>
  <c r="P14" i="10"/>
  <c r="R14" i="10" s="1"/>
  <c r="P27" i="10"/>
  <c r="E20" i="13"/>
  <c r="P22" i="10"/>
  <c r="E45" i="13"/>
  <c r="P47" i="10"/>
  <c r="E48" i="13"/>
  <c r="P50" i="10"/>
  <c r="E40" i="13"/>
  <c r="P42" i="10"/>
  <c r="P12" i="10"/>
  <c r="X12" i="10" s="1"/>
  <c r="Z12" i="10" s="1"/>
  <c r="E9" i="13"/>
  <c r="P11" i="10"/>
  <c r="P35" i="10"/>
  <c r="P28" i="10"/>
  <c r="E17" i="13"/>
  <c r="P19" i="10"/>
  <c r="AD19" i="10" s="1"/>
  <c r="P36" i="10"/>
  <c r="D53" i="13"/>
  <c r="E46" i="13"/>
  <c r="P48" i="10"/>
  <c r="E50" i="13"/>
  <c r="P52" i="10"/>
  <c r="E30" i="13"/>
  <c r="P32" i="10"/>
  <c r="AC13" i="10"/>
  <c r="AF9" i="10"/>
  <c r="H7" i="13" s="1"/>
  <c r="AF4" i="10"/>
  <c r="H2" i="13" s="1"/>
  <c r="AF10" i="10"/>
  <c r="H8" i="13" s="1"/>
  <c r="AF8" i="10"/>
  <c r="H6" i="13" s="1"/>
  <c r="AF6" i="10"/>
  <c r="H4" i="13" s="1"/>
  <c r="R13" i="10"/>
  <c r="X13" i="10"/>
  <c r="Z13" i="10" s="1"/>
  <c r="AD13" i="10"/>
  <c r="X6" i="10"/>
  <c r="Z6" i="10" s="1"/>
  <c r="AD6" i="10"/>
  <c r="R45" i="10"/>
  <c r="X8" i="10"/>
  <c r="Z8" i="10" s="1"/>
  <c r="AD23" i="10"/>
  <c r="AD10" i="10"/>
  <c r="AD18" i="10"/>
  <c r="S34" i="10"/>
  <c r="S30" i="10"/>
  <c r="X44" i="10"/>
  <c r="Z44" i="10" s="1"/>
  <c r="AD15" i="10"/>
  <c r="S13" i="10"/>
  <c r="AD46" i="10"/>
  <c r="AD30" i="10"/>
  <c r="R34" i="10"/>
  <c r="S23" i="10"/>
  <c r="R37" i="10"/>
  <c r="X30" i="10"/>
  <c r="Z30" i="10" s="1"/>
  <c r="R30" i="10"/>
  <c r="AD34" i="10"/>
  <c r="X34" i="10"/>
  <c r="Z34" i="10" s="1"/>
  <c r="AD14" i="10"/>
  <c r="X4" i="10"/>
  <c r="Z4" i="10" s="1"/>
  <c r="R33" i="10"/>
  <c r="X49" i="10"/>
  <c r="Z49" i="10" s="1"/>
  <c r="AD45" i="10"/>
  <c r="X39" i="10"/>
  <c r="Z39" i="10" s="1"/>
  <c r="S45" i="10"/>
  <c r="AD33" i="10"/>
  <c r="X45" i="10"/>
  <c r="Z45" i="10" s="1"/>
  <c r="S29" i="10"/>
  <c r="AD4" i="10"/>
  <c r="S33" i="10"/>
  <c r="AD44" i="10"/>
  <c r="X33" i="10"/>
  <c r="Z33" i="10" s="1"/>
  <c r="AD17" i="10"/>
  <c r="AD21" i="10"/>
  <c r="R23" i="10"/>
  <c r="S32" i="10"/>
  <c r="S17" i="10"/>
  <c r="X15" i="10"/>
  <c r="Z15" i="10" s="1"/>
  <c r="X17" i="10"/>
  <c r="Z17" i="10" s="1"/>
  <c r="R15" i="10"/>
  <c r="X10" i="10"/>
  <c r="Z10" i="10" s="1"/>
  <c r="S15" i="10"/>
  <c r="X5" i="10"/>
  <c r="Z5" i="10" s="1"/>
  <c r="S21" i="10"/>
  <c r="S44" i="10"/>
  <c r="X53" i="10"/>
  <c r="Z53" i="10" s="1"/>
  <c r="AD37" i="10"/>
  <c r="S53" i="10"/>
  <c r="X37" i="10"/>
  <c r="Z37" i="10" s="1"/>
  <c r="S37" i="10"/>
  <c r="X21" i="10"/>
  <c r="Z21" i="10" s="1"/>
  <c r="AD39" i="10"/>
  <c r="S39" i="10"/>
  <c r="R44" i="10"/>
  <c r="R53" i="10"/>
  <c r="AD29" i="10"/>
  <c r="R21" i="10"/>
  <c r="AD8" i="10"/>
  <c r="AD41" i="10"/>
  <c r="R39" i="10"/>
  <c r="AD53" i="10"/>
  <c r="AD5" i="10"/>
  <c r="R41" i="10"/>
  <c r="S41" i="10"/>
  <c r="X9" i="10"/>
  <c r="Z9" i="10" s="1"/>
  <c r="X25" i="10"/>
  <c r="Z25" i="10" s="1"/>
  <c r="AD9" i="10"/>
  <c r="AD49" i="10"/>
  <c r="R29" i="10"/>
  <c r="X29" i="10"/>
  <c r="Z29" i="10" s="1"/>
  <c r="R17" i="10"/>
  <c r="X41" i="10"/>
  <c r="Z41" i="10" s="1"/>
  <c r="S38" i="10" l="1"/>
  <c r="X38" i="10"/>
  <c r="Z38" i="10" s="1"/>
  <c r="S19" i="10"/>
  <c r="R18" i="10"/>
  <c r="AC49" i="10"/>
  <c r="AE49" i="10" s="1"/>
  <c r="G47" i="13" s="1"/>
  <c r="S25" i="10"/>
  <c r="R49" i="10"/>
  <c r="AC25" i="10"/>
  <c r="AE25" i="10" s="1"/>
  <c r="G23" i="13" s="1"/>
  <c r="R25" i="10"/>
  <c r="T25" i="10" s="1"/>
  <c r="R19" i="10"/>
  <c r="X7" i="10"/>
  <c r="Z7" i="10" s="1"/>
  <c r="R46" i="10"/>
  <c r="S18" i="10"/>
  <c r="T18" i="10" s="1"/>
  <c r="S46" i="10"/>
  <c r="AD51" i="10"/>
  <c r="AD7" i="10"/>
  <c r="AE7" i="10" s="1"/>
  <c r="G5" i="13" s="1"/>
  <c r="AC48" i="10"/>
  <c r="AF7" i="10"/>
  <c r="H5" i="13" s="1"/>
  <c r="AC51" i="10"/>
  <c r="R7" i="10"/>
  <c r="AC46" i="10"/>
  <c r="AE46" i="10" s="1"/>
  <c r="G44" i="13" s="1"/>
  <c r="S47" i="10"/>
  <c r="R51" i="10"/>
  <c r="AD48" i="10"/>
  <c r="AC50" i="10"/>
  <c r="X48" i="10"/>
  <c r="Z48" i="10" s="1"/>
  <c r="S51" i="10"/>
  <c r="AC52" i="10"/>
  <c r="AD40" i="10"/>
  <c r="X40" i="10"/>
  <c r="Z40" i="10" s="1"/>
  <c r="R20" i="10"/>
  <c r="R26" i="10"/>
  <c r="R40" i="10"/>
  <c r="T40" i="10" s="1"/>
  <c r="AD38" i="10"/>
  <c r="AE38" i="10" s="1"/>
  <c r="G36" i="13" s="1"/>
  <c r="S26" i="10"/>
  <c r="R38" i="10"/>
  <c r="S7" i="10"/>
  <c r="T7" i="10" s="1"/>
  <c r="AD26" i="10"/>
  <c r="X20" i="10"/>
  <c r="Z20" i="10" s="1"/>
  <c r="AC28" i="10"/>
  <c r="AC43" i="10"/>
  <c r="AC31" i="10"/>
  <c r="AC26" i="10"/>
  <c r="AC22" i="10"/>
  <c r="AC24" i="10"/>
  <c r="AC40" i="10"/>
  <c r="AC20" i="10"/>
  <c r="AE20" i="10" s="1"/>
  <c r="G18" i="13" s="1"/>
  <c r="S20" i="10"/>
  <c r="AC36" i="10"/>
  <c r="AC35" i="10"/>
  <c r="AC42" i="10"/>
  <c r="AC27" i="10"/>
  <c r="AC16" i="10"/>
  <c r="AC32" i="10"/>
  <c r="AC19" i="10"/>
  <c r="AE19" i="10" s="1"/>
  <c r="G17" i="13" s="1"/>
  <c r="AC14" i="10"/>
  <c r="AE14" i="10" s="1"/>
  <c r="G12" i="13" s="1"/>
  <c r="AC18" i="10"/>
  <c r="AE18" i="10" s="1"/>
  <c r="G16" i="13" s="1"/>
  <c r="S31" i="10"/>
  <c r="T31" i="10" s="1"/>
  <c r="X32" i="10"/>
  <c r="Z32" i="10" s="1"/>
  <c r="S14" i="10"/>
  <c r="T14" i="10" s="1"/>
  <c r="AD31" i="10"/>
  <c r="R32" i="10"/>
  <c r="T32" i="10" s="1"/>
  <c r="X31" i="10"/>
  <c r="Z31" i="10" s="1"/>
  <c r="X14" i="10"/>
  <c r="Z14" i="10" s="1"/>
  <c r="R24" i="10"/>
  <c r="R22" i="10"/>
  <c r="X24" i="10"/>
  <c r="Z24" i="10" s="1"/>
  <c r="AD24" i="10"/>
  <c r="AD22" i="10"/>
  <c r="X52" i="10"/>
  <c r="Z52" i="10" s="1"/>
  <c r="S24" i="10"/>
  <c r="X42" i="10"/>
  <c r="Z42" i="10" s="1"/>
  <c r="R42" i="10"/>
  <c r="X47" i="10"/>
  <c r="Z47" i="10" s="1"/>
  <c r="S27" i="10"/>
  <c r="AD16" i="10"/>
  <c r="R16" i="10"/>
  <c r="S16" i="10"/>
  <c r="R47" i="10"/>
  <c r="T47" i="10" s="1"/>
  <c r="X27" i="10"/>
  <c r="Z27" i="10" s="1"/>
  <c r="S42" i="10"/>
  <c r="AC47" i="10"/>
  <c r="X16" i="10"/>
  <c r="Z16" i="10" s="1"/>
  <c r="R27" i="10"/>
  <c r="R35" i="10"/>
  <c r="AD27" i="10"/>
  <c r="AD42" i="10"/>
  <c r="AE42" i="10" s="1"/>
  <c r="G40" i="13" s="1"/>
  <c r="AD35" i="10"/>
  <c r="AD47" i="10"/>
  <c r="R43" i="10"/>
  <c r="X28" i="10"/>
  <c r="Z28" i="10" s="1"/>
  <c r="AD43" i="10"/>
  <c r="AD28" i="10"/>
  <c r="X43" i="10"/>
  <c r="Z43" i="10" s="1"/>
  <c r="S43" i="10"/>
  <c r="S22" i="10"/>
  <c r="R50" i="10"/>
  <c r="X22" i="10"/>
  <c r="Z22" i="10" s="1"/>
  <c r="AD50" i="10"/>
  <c r="X50" i="10"/>
  <c r="Z50" i="10" s="1"/>
  <c r="S28" i="10"/>
  <c r="S50" i="10"/>
  <c r="X35" i="10"/>
  <c r="Z35" i="10" s="1"/>
  <c r="X36" i="10"/>
  <c r="Z36" i="10" s="1"/>
  <c r="T11" i="10"/>
  <c r="X19" i="10"/>
  <c r="Z19" i="10" s="1"/>
  <c r="R48" i="10"/>
  <c r="R36" i="10"/>
  <c r="AD36" i="10"/>
  <c r="S35" i="10"/>
  <c r="AD32" i="10"/>
  <c r="AE32" i="10" s="1"/>
  <c r="G30" i="13" s="1"/>
  <c r="S48" i="10"/>
  <c r="X11" i="10"/>
  <c r="Z11" i="10" s="1"/>
  <c r="S36" i="10"/>
  <c r="AD52" i="10"/>
  <c r="AE52" i="10" s="1"/>
  <c r="G50" i="13" s="1"/>
  <c r="R28" i="10"/>
  <c r="E53" i="13"/>
  <c r="S52" i="10"/>
  <c r="R52" i="10"/>
  <c r="L9" i="10"/>
  <c r="L53" i="10"/>
  <c r="L13" i="10"/>
  <c r="L15" i="10"/>
  <c r="L43" i="10"/>
  <c r="L6" i="10"/>
  <c r="L11" i="10"/>
  <c r="L21" i="10"/>
  <c r="L48" i="10"/>
  <c r="L10" i="10"/>
  <c r="L46" i="10"/>
  <c r="L8" i="10"/>
  <c r="L49" i="10"/>
  <c r="L19" i="10"/>
  <c r="L28" i="10"/>
  <c r="L39" i="10"/>
  <c r="L23" i="10"/>
  <c r="L7" i="10"/>
  <c r="L47" i="10"/>
  <c r="L30" i="10"/>
  <c r="L50" i="10"/>
  <c r="L34" i="10"/>
  <c r="L24" i="10"/>
  <c r="L22" i="10"/>
  <c r="L44" i="10"/>
  <c r="L31" i="10"/>
  <c r="L41" i="10"/>
  <c r="L36" i="10"/>
  <c r="L26" i="10"/>
  <c r="L45" i="10"/>
  <c r="L37" i="10"/>
  <c r="L5" i="10"/>
  <c r="L32" i="10"/>
  <c r="L14" i="10"/>
  <c r="L51" i="10"/>
  <c r="L27" i="10"/>
  <c r="L33" i="10"/>
  <c r="L38" i="10"/>
  <c r="L20" i="10"/>
  <c r="L52" i="10"/>
  <c r="L29" i="10"/>
  <c r="L4" i="10"/>
  <c r="L12" i="10"/>
  <c r="L16" i="10"/>
  <c r="L35" i="10"/>
  <c r="L40" i="10"/>
  <c r="L25" i="10"/>
  <c r="L17" i="10"/>
  <c r="L42" i="10"/>
  <c r="L18" i="10"/>
  <c r="AE5" i="10"/>
  <c r="G3" i="13" s="1"/>
  <c r="AE13" i="10"/>
  <c r="G11" i="13" s="1"/>
  <c r="AE6" i="10"/>
  <c r="G4" i="13" s="1"/>
  <c r="T6" i="10"/>
  <c r="AE53" i="10"/>
  <c r="G51" i="13" s="1"/>
  <c r="T13" i="10"/>
  <c r="AE15" i="10"/>
  <c r="G13" i="13" s="1"/>
  <c r="T34" i="10"/>
  <c r="AE10" i="10"/>
  <c r="G8" i="13" s="1"/>
  <c r="AE23" i="10"/>
  <c r="G21" i="13" s="1"/>
  <c r="T51" i="10"/>
  <c r="T30" i="10"/>
  <c r="T45" i="10"/>
  <c r="T9" i="10"/>
  <c r="T37" i="10"/>
  <c r="T23" i="10"/>
  <c r="T10" i="10"/>
  <c r="AE45" i="10"/>
  <c r="G43" i="13" s="1"/>
  <c r="AE33" i="10"/>
  <c r="G31" i="13" s="1"/>
  <c r="AE17" i="10"/>
  <c r="G15" i="13" s="1"/>
  <c r="AE30" i="10"/>
  <c r="G28" i="13" s="1"/>
  <c r="T46" i="10"/>
  <c r="AE4" i="10"/>
  <c r="G2" i="13" s="1"/>
  <c r="T17" i="10"/>
  <c r="T49" i="10"/>
  <c r="AE11" i="10"/>
  <c r="G9" i="13" s="1"/>
  <c r="AE34" i="10"/>
  <c r="G32" i="13" s="1"/>
  <c r="AE41" i="10"/>
  <c r="G39" i="13" s="1"/>
  <c r="AE12" i="10"/>
  <c r="G10" i="13" s="1"/>
  <c r="T53" i="10"/>
  <c r="AE8" i="10"/>
  <c r="G6" i="13" s="1"/>
  <c r="T33" i="10"/>
  <c r="AE39" i="10"/>
  <c r="G37" i="13" s="1"/>
  <c r="T29" i="10"/>
  <c r="AE29" i="10"/>
  <c r="G27" i="13" s="1"/>
  <c r="T4" i="10"/>
  <c r="AE44" i="10"/>
  <c r="G42" i="13" s="1"/>
  <c r="T44" i="10"/>
  <c r="AE37" i="10"/>
  <c r="G35" i="13" s="1"/>
  <c r="T21" i="10"/>
  <c r="T15" i="10"/>
  <c r="T39" i="10"/>
  <c r="T8" i="10"/>
  <c r="T5" i="10"/>
  <c r="AE21" i="10"/>
  <c r="G19" i="13" s="1"/>
  <c r="AE9" i="10"/>
  <c r="G7" i="13" s="1"/>
  <c r="T41" i="10"/>
  <c r="AE48" i="10" l="1"/>
  <c r="G46" i="13" s="1"/>
  <c r="T38" i="10"/>
  <c r="T19" i="10"/>
  <c r="U32" i="10" a="1"/>
  <c r="U32" i="10" s="1"/>
  <c r="W32" i="10" s="1"/>
  <c r="AB32" i="10" s="1"/>
  <c r="U46" i="10" a="1"/>
  <c r="U46" i="10" s="1"/>
  <c r="W46" i="10" s="1"/>
  <c r="AB46" i="10" s="1"/>
  <c r="F44" i="13" s="1"/>
  <c r="U47" i="10" a="1"/>
  <c r="U47" i="10" s="1"/>
  <c r="W47" i="10" s="1"/>
  <c r="AB47" i="10" s="1"/>
  <c r="F45" i="13" s="1"/>
  <c r="U21" i="10" a="1"/>
  <c r="U21" i="10" s="1"/>
  <c r="W21" i="10" s="1"/>
  <c r="AB21" i="10" s="1"/>
  <c r="U37" i="10" a="1"/>
  <c r="U37" i="10" s="1"/>
  <c r="W37" i="10" s="1"/>
  <c r="AB37" i="10" s="1"/>
  <c r="U41" i="10" a="1"/>
  <c r="U41" i="10" s="1"/>
  <c r="W41" i="10" s="1"/>
  <c r="AB41" i="10" s="1"/>
  <c r="U30" i="10" a="1"/>
  <c r="U30" i="10" s="1"/>
  <c r="W30" i="10" s="1"/>
  <c r="AB30" i="10" s="1"/>
  <c r="U39" i="10" a="1"/>
  <c r="U39" i="10" s="1"/>
  <c r="W39" i="10" s="1"/>
  <c r="AB39" i="10" s="1"/>
  <c r="U33" i="10" a="1"/>
  <c r="U33" i="10" s="1"/>
  <c r="W33" i="10" s="1"/>
  <c r="AB33" i="10" s="1"/>
  <c r="U14" i="10" a="1"/>
  <c r="U14" i="10" s="1"/>
  <c r="W14" i="10" s="1"/>
  <c r="AB14" i="10" s="1"/>
  <c r="U38" i="10" a="1"/>
  <c r="U38" i="10" s="1"/>
  <c r="W38" i="10" s="1"/>
  <c r="AB38" i="10" s="1"/>
  <c r="U29" i="10" a="1"/>
  <c r="U29" i="10" s="1"/>
  <c r="W29" i="10" s="1"/>
  <c r="AB29" i="10" s="1"/>
  <c r="U25" i="10" a="1"/>
  <c r="U25" i="10" s="1"/>
  <c r="W25" i="10" s="1"/>
  <c r="AB25" i="10" s="1"/>
  <c r="U51" i="10" a="1"/>
  <c r="U51" i="10" s="1"/>
  <c r="W51" i="10" s="1"/>
  <c r="AB51" i="10" s="1"/>
  <c r="F49" i="13" s="1"/>
  <c r="U18" i="10" a="1"/>
  <c r="U18" i="10" s="1"/>
  <c r="W18" i="10" s="1"/>
  <c r="AB18" i="10" s="1"/>
  <c r="U17" i="10" a="1"/>
  <c r="U17" i="10" s="1"/>
  <c r="W17" i="10" s="1"/>
  <c r="AB17" i="10" s="1"/>
  <c r="U31" i="10" a="1"/>
  <c r="U31" i="10" s="1"/>
  <c r="W31" i="10" s="1"/>
  <c r="AB31" i="10" s="1"/>
  <c r="U19" i="10" a="1"/>
  <c r="U19" i="10" s="1"/>
  <c r="W19" i="10" s="1"/>
  <c r="AB19" i="10" s="1"/>
  <c r="U53" i="10" a="1"/>
  <c r="U53" i="10" s="1"/>
  <c r="W53" i="10" s="1"/>
  <c r="AB53" i="10" s="1"/>
  <c r="F51" i="13" s="1"/>
  <c r="U15" i="10" a="1"/>
  <c r="U15" i="10" s="1"/>
  <c r="W15" i="10" s="1"/>
  <c r="AB15" i="10" s="1"/>
  <c r="U45" i="10" a="1"/>
  <c r="U45" i="10" s="1"/>
  <c r="W45" i="10" s="1"/>
  <c r="AB45" i="10" s="1"/>
  <c r="F43" i="13" s="1"/>
  <c r="U44" i="10" a="1"/>
  <c r="U44" i="10" s="1"/>
  <c r="W44" i="10" s="1"/>
  <c r="AB44" i="10" s="1"/>
  <c r="U49" i="10" a="1"/>
  <c r="U49" i="10" s="1"/>
  <c r="W49" i="10" s="1"/>
  <c r="AB49" i="10" s="1"/>
  <c r="U23" i="10" a="1"/>
  <c r="U23" i="10" s="1"/>
  <c r="W23" i="10" s="1"/>
  <c r="AB23" i="10" s="1"/>
  <c r="U34" i="10" a="1"/>
  <c r="U34" i="10" s="1"/>
  <c r="W34" i="10" s="1"/>
  <c r="AB34" i="10" s="1"/>
  <c r="U40" i="10" a="1"/>
  <c r="U40" i="10" s="1"/>
  <c r="W40" i="10" s="1"/>
  <c r="AB40" i="10" s="1"/>
  <c r="U13" i="10" a="1"/>
  <c r="U13" i="10" s="1"/>
  <c r="W13" i="10" s="1"/>
  <c r="AB13" i="10" s="1"/>
  <c r="U11" i="10" a="1"/>
  <c r="U11" i="10" s="1"/>
  <c r="W11" i="10" s="1"/>
  <c r="AB11" i="10" s="1"/>
  <c r="U7" i="10" a="1"/>
  <c r="U7" i="10" s="1"/>
  <c r="W7" i="10" s="1"/>
  <c r="AB7" i="10" s="1"/>
  <c r="U10" i="10" a="1"/>
  <c r="U10" i="10" s="1"/>
  <c r="W10" i="10" s="1"/>
  <c r="AB10" i="10" s="1"/>
  <c r="U8" i="10" a="1"/>
  <c r="U8" i="10" s="1"/>
  <c r="W8" i="10" s="1"/>
  <c r="AB8" i="10" s="1"/>
  <c r="U9" i="10" a="1"/>
  <c r="U9" i="10" s="1"/>
  <c r="W9" i="10" s="1"/>
  <c r="AB9" i="10" s="1"/>
  <c r="U6" i="10" a="1"/>
  <c r="U6" i="10" s="1"/>
  <c r="W6" i="10" s="1"/>
  <c r="AB6" i="10" s="1"/>
  <c r="U5" i="10" a="1"/>
  <c r="U5" i="10" s="1"/>
  <c r="W5" i="10" s="1"/>
  <c r="AB5" i="10" s="1"/>
  <c r="U4" i="10" a="1"/>
  <c r="U4" i="10" s="1"/>
  <c r="W4" i="10" s="1"/>
  <c r="AB4" i="10" s="1"/>
  <c r="AE35" i="10"/>
  <c r="G33" i="13" s="1"/>
  <c r="T16" i="10"/>
  <c r="AE40" i="10"/>
  <c r="G38" i="13" s="1"/>
  <c r="AE50" i="10"/>
  <c r="G48" i="13" s="1"/>
  <c r="AE51" i="10"/>
  <c r="G49" i="13" s="1"/>
  <c r="T48" i="10"/>
  <c r="AE26" i="10"/>
  <c r="G24" i="13" s="1"/>
  <c r="T26" i="10"/>
  <c r="AE27" i="10"/>
  <c r="G25" i="13" s="1"/>
  <c r="T20" i="10"/>
  <c r="T22" i="10"/>
  <c r="AE28" i="10"/>
  <c r="G26" i="13" s="1"/>
  <c r="AE22" i="10"/>
  <c r="G20" i="13" s="1"/>
  <c r="AE31" i="10"/>
  <c r="G29" i="13" s="1"/>
  <c r="T42" i="10"/>
  <c r="U42" i="10" s="1" a="1"/>
  <c r="U42" i="10" s="1"/>
  <c r="T28" i="10"/>
  <c r="AE24" i="10"/>
  <c r="G22" i="13" s="1"/>
  <c r="T24" i="10"/>
  <c r="T35" i="10"/>
  <c r="AE36" i="10"/>
  <c r="G34" i="13" s="1"/>
  <c r="AE43" i="10"/>
  <c r="G41" i="13" s="1"/>
  <c r="AE16" i="10"/>
  <c r="G14" i="13" s="1"/>
  <c r="T12" i="10"/>
  <c r="T27" i="10"/>
  <c r="T43" i="10"/>
  <c r="AE47" i="10"/>
  <c r="G45" i="13" s="1"/>
  <c r="T50" i="10"/>
  <c r="T52" i="10"/>
  <c r="U52" i="10" s="1" a="1"/>
  <c r="U52" i="10" s="1"/>
  <c r="T36" i="10"/>
  <c r="AG6" i="10"/>
  <c r="I4" i="13" s="1"/>
  <c r="AG8" i="10"/>
  <c r="I6" i="13" s="1"/>
  <c r="AG7" i="10"/>
  <c r="I5" i="13" s="1"/>
  <c r="AG4" i="10"/>
  <c r="I2" i="13" s="1"/>
  <c r="AG10" i="10"/>
  <c r="I8" i="13" s="1"/>
  <c r="AG9" i="10"/>
  <c r="I7" i="13" s="1"/>
  <c r="U22" i="10" l="1" a="1"/>
  <c r="U22" i="10" s="1"/>
  <c r="W22" i="10" s="1"/>
  <c r="AB22" i="10" s="1"/>
  <c r="F20" i="13" s="1"/>
  <c r="U50" i="10" a="1"/>
  <c r="U50" i="10" s="1"/>
  <c r="W50" i="10" s="1"/>
  <c r="AB50" i="10" s="1"/>
  <c r="F48" i="13" s="1"/>
  <c r="U24" i="10" a="1"/>
  <c r="U24" i="10" s="1"/>
  <c r="W24" i="10" s="1"/>
  <c r="AB24" i="10" s="1"/>
  <c r="F22" i="13" s="1"/>
  <c r="U20" i="10" a="1"/>
  <c r="U20" i="10" s="1"/>
  <c r="W20" i="10" s="1"/>
  <c r="AB20" i="10" s="1"/>
  <c r="F18" i="13" s="1"/>
  <c r="U35" i="10" a="1"/>
  <c r="U35" i="10" s="1"/>
  <c r="W35" i="10" s="1"/>
  <c r="AB35" i="10" s="1"/>
  <c r="F33" i="13" s="1"/>
  <c r="U43" i="10" a="1"/>
  <c r="U43" i="10" s="1"/>
  <c r="W43" i="10" s="1"/>
  <c r="AB43" i="10" s="1"/>
  <c r="F41" i="13" s="1"/>
  <c r="U48" i="10" a="1"/>
  <c r="U48" i="10" s="1"/>
  <c r="W48" i="10" s="1"/>
  <c r="AB48" i="10" s="1"/>
  <c r="F46" i="13" s="1"/>
  <c r="U27" i="10" a="1"/>
  <c r="U27" i="10" s="1"/>
  <c r="W27" i="10" s="1"/>
  <c r="AB27" i="10" s="1"/>
  <c r="F25" i="13" s="1"/>
  <c r="U28" i="10" a="1"/>
  <c r="U28" i="10" s="1"/>
  <c r="W28" i="10" s="1"/>
  <c r="AB28" i="10" s="1"/>
  <c r="F26" i="13" s="1"/>
  <c r="U26" i="10" a="1"/>
  <c r="U26" i="10" s="1"/>
  <c r="W26" i="10" s="1"/>
  <c r="AB26" i="10" s="1"/>
  <c r="F24" i="13" s="1"/>
  <c r="U36" i="10" a="1"/>
  <c r="U36" i="10" s="1"/>
  <c r="W36" i="10" s="1"/>
  <c r="AB36" i="10" s="1"/>
  <c r="F34" i="13" s="1"/>
  <c r="U16" i="10" a="1"/>
  <c r="U16" i="10" s="1"/>
  <c r="W16" i="10" s="1"/>
  <c r="AB16" i="10" s="1"/>
  <c r="F14" i="13" s="1"/>
  <c r="U12" i="10" a="1"/>
  <c r="U12" i="10" s="1"/>
  <c r="W12" i="10" s="1"/>
  <c r="AB12" i="10" s="1"/>
  <c r="F10" i="13" s="1"/>
  <c r="G53" i="13"/>
  <c r="W42" i="10"/>
  <c r="AB42" i="10" s="1"/>
  <c r="F40" i="13" s="1"/>
  <c r="W52" i="10"/>
  <c r="AB52" i="10" s="1"/>
  <c r="F50" i="13" s="1"/>
  <c r="F9" i="13"/>
  <c r="F32" i="13"/>
  <c r="F37" i="13"/>
  <c r="F8" i="13"/>
  <c r="F13" i="13"/>
  <c r="F27" i="13"/>
  <c r="F21" i="13"/>
  <c r="F17" i="13"/>
  <c r="F4" i="13"/>
  <c r="F23" i="13"/>
  <c r="F38" i="13"/>
  <c r="F6" i="13"/>
  <c r="F36" i="13"/>
  <c r="F3" i="13"/>
  <c r="F16" i="13"/>
  <c r="F28" i="13"/>
  <c r="F12" i="13"/>
  <c r="F42" i="13"/>
  <c r="F7" i="13"/>
  <c r="F30" i="13"/>
  <c r="F35" i="13"/>
  <c r="F2" i="13"/>
  <c r="F11" i="13"/>
  <c r="F19" i="13"/>
  <c r="F5" i="13"/>
  <c r="F29" i="13"/>
  <c r="F39" i="13"/>
  <c r="F31" i="13"/>
  <c r="F47" i="13"/>
  <c r="F15" i="13"/>
  <c r="F53" i="13" l="1"/>
  <c r="O26" i="10"/>
  <c r="O19" i="10"/>
  <c r="O43" i="10"/>
  <c r="O27" i="10"/>
  <c r="O15" i="10"/>
  <c r="O52" i="10"/>
  <c r="O25" i="10"/>
  <c r="O30" i="10"/>
  <c r="O46" i="10"/>
  <c r="O34" i="10"/>
  <c r="O38" i="10"/>
  <c r="O31" i="10"/>
  <c r="O35" i="10"/>
  <c r="O18" i="10"/>
  <c r="O37" i="10"/>
  <c r="O48" i="10"/>
  <c r="O28" i="10"/>
  <c r="O40" i="10"/>
  <c r="O32" i="10"/>
  <c r="O39" i="10"/>
  <c r="O22" i="10"/>
  <c r="O45" i="10"/>
  <c r="O17" i="10"/>
  <c r="O11" i="10"/>
  <c r="O42" i="10"/>
  <c r="O13" i="10"/>
  <c r="O51" i="10"/>
  <c r="O21" i="10"/>
  <c r="O20" i="10"/>
  <c r="O16" i="10"/>
  <c r="O36" i="10"/>
  <c r="O12" i="10"/>
  <c r="O49" i="10"/>
  <c r="O33" i="10"/>
  <c r="O29" i="10"/>
  <c r="O41" i="10"/>
  <c r="O14" i="10"/>
  <c r="O50" i="10"/>
  <c r="O23" i="10"/>
  <c r="O44" i="10"/>
  <c r="O24" i="10"/>
  <c r="O53" i="10"/>
  <c r="O47" i="10"/>
  <c r="O5" i="10"/>
  <c r="AF47" i="10" l="1"/>
  <c r="AF24" i="10"/>
  <c r="AF50" i="10"/>
  <c r="AF49" i="10"/>
  <c r="AF36" i="10"/>
  <c r="AF20" i="10"/>
  <c r="AF21" i="10"/>
  <c r="AF45" i="10"/>
  <c r="AF32" i="10"/>
  <c r="AF48" i="10"/>
  <c r="AF18" i="10"/>
  <c r="AF31" i="10"/>
  <c r="AF15" i="10"/>
  <c r="AF19" i="10"/>
  <c r="AF5" i="10"/>
  <c r="AF44" i="10"/>
  <c r="AF29" i="10"/>
  <c r="AF42" i="10"/>
  <c r="AF22" i="10"/>
  <c r="AF28" i="10"/>
  <c r="AF38" i="10"/>
  <c r="AF30" i="10"/>
  <c r="AF52" i="10"/>
  <c r="AF53" i="10"/>
  <c r="AF23" i="10"/>
  <c r="AF14" i="10"/>
  <c r="AF41" i="10"/>
  <c r="AF33" i="10"/>
  <c r="AF12" i="10"/>
  <c r="AF16" i="10"/>
  <c r="AF51" i="10"/>
  <c r="AF13" i="10"/>
  <c r="AF11" i="10"/>
  <c r="AF17" i="10"/>
  <c r="AF39" i="10"/>
  <c r="AF40" i="10"/>
  <c r="AF37" i="10"/>
  <c r="AF35" i="10"/>
  <c r="AF34" i="10"/>
  <c r="AF46" i="10"/>
  <c r="AF25" i="10"/>
  <c r="AF27" i="10"/>
  <c r="AF43" i="10"/>
  <c r="AF26" i="10"/>
  <c r="AG37" i="10" l="1"/>
  <c r="I35" i="13" s="1"/>
  <c r="H35" i="13"/>
  <c r="AG12" i="10"/>
  <c r="I10" i="13" s="1"/>
  <c r="H10" i="13"/>
  <c r="AG38" i="10"/>
  <c r="I36" i="13" s="1"/>
  <c r="H36" i="13"/>
  <c r="AG15" i="10"/>
  <c r="I13" i="13" s="1"/>
  <c r="H13" i="13"/>
  <c r="AG26" i="10"/>
  <c r="I24" i="13" s="1"/>
  <c r="H24" i="13"/>
  <c r="AG46" i="10"/>
  <c r="I44" i="13" s="1"/>
  <c r="H44" i="13"/>
  <c r="AG40" i="10"/>
  <c r="I38" i="13" s="1"/>
  <c r="H38" i="13"/>
  <c r="AG13" i="10"/>
  <c r="I11" i="13" s="1"/>
  <c r="H11" i="13"/>
  <c r="AG33" i="10"/>
  <c r="I31" i="13" s="1"/>
  <c r="H31" i="13"/>
  <c r="AG53" i="10"/>
  <c r="I51" i="13" s="1"/>
  <c r="H51" i="13"/>
  <c r="AG28" i="10"/>
  <c r="I26" i="13" s="1"/>
  <c r="H26" i="13"/>
  <c r="AG44" i="10"/>
  <c r="I42" i="13" s="1"/>
  <c r="H42" i="13"/>
  <c r="AG31" i="10"/>
  <c r="I29" i="13" s="1"/>
  <c r="H29" i="13"/>
  <c r="AG45" i="10"/>
  <c r="I43" i="13" s="1"/>
  <c r="H43" i="13"/>
  <c r="AG49" i="10"/>
  <c r="I47" i="13" s="1"/>
  <c r="H47" i="13"/>
  <c r="AG43" i="10"/>
  <c r="I41" i="13" s="1"/>
  <c r="H41" i="13"/>
  <c r="AG39" i="10"/>
  <c r="I37" i="13" s="1"/>
  <c r="H37" i="13"/>
  <c r="AG52" i="10"/>
  <c r="I50" i="13" s="1"/>
  <c r="H50" i="13"/>
  <c r="AG5" i="10"/>
  <c r="I3" i="13" s="1"/>
  <c r="H3" i="13"/>
  <c r="AG21" i="10"/>
  <c r="I19" i="13" s="1"/>
  <c r="H19" i="13"/>
  <c r="AG50" i="10"/>
  <c r="I48" i="13" s="1"/>
  <c r="H48" i="13"/>
  <c r="AG34" i="10"/>
  <c r="I32" i="13" s="1"/>
  <c r="H32" i="13"/>
  <c r="AG51" i="10"/>
  <c r="I49" i="13" s="1"/>
  <c r="H49" i="13"/>
  <c r="AG41" i="10"/>
  <c r="I39" i="13" s="1"/>
  <c r="H39" i="13"/>
  <c r="AG22" i="10"/>
  <c r="I20" i="13" s="1"/>
  <c r="H20" i="13"/>
  <c r="AG18" i="10"/>
  <c r="I16" i="13" s="1"/>
  <c r="H16" i="13"/>
  <c r="AG27" i="10"/>
  <c r="I25" i="13" s="1"/>
  <c r="H25" i="13"/>
  <c r="AG35" i="10"/>
  <c r="I33" i="13" s="1"/>
  <c r="H33" i="13"/>
  <c r="AG17" i="10"/>
  <c r="I15" i="13" s="1"/>
  <c r="H15" i="13"/>
  <c r="AG16" i="10"/>
  <c r="I14" i="13" s="1"/>
  <c r="H14" i="13"/>
  <c r="AG14" i="10"/>
  <c r="I12" i="13" s="1"/>
  <c r="H12" i="13"/>
  <c r="AG30" i="10"/>
  <c r="I28" i="13" s="1"/>
  <c r="H28" i="13"/>
  <c r="AG42" i="10"/>
  <c r="I40" i="13" s="1"/>
  <c r="H40" i="13"/>
  <c r="AG19" i="10"/>
  <c r="I17" i="13" s="1"/>
  <c r="H17" i="13"/>
  <c r="AG48" i="10"/>
  <c r="I46" i="13" s="1"/>
  <c r="H46" i="13"/>
  <c r="AG20" i="10"/>
  <c r="I18" i="13" s="1"/>
  <c r="H18" i="13"/>
  <c r="AG24" i="10"/>
  <c r="I22" i="13" s="1"/>
  <c r="H22" i="13"/>
  <c r="AG25" i="10"/>
  <c r="I23" i="13" s="1"/>
  <c r="H23" i="13"/>
  <c r="AG11" i="10"/>
  <c r="I9" i="13" s="1"/>
  <c r="H9" i="13"/>
  <c r="AG23" i="10"/>
  <c r="I21" i="13" s="1"/>
  <c r="H21" i="13"/>
  <c r="AG29" i="10"/>
  <c r="I27" i="13" s="1"/>
  <c r="H27" i="13"/>
  <c r="AG32" i="10"/>
  <c r="I30" i="13" s="1"/>
  <c r="H30" i="13"/>
  <c r="AG36" i="10"/>
  <c r="I34" i="13" s="1"/>
  <c r="H34" i="13"/>
  <c r="AG47" i="10"/>
  <c r="I45" i="13" s="1"/>
  <c r="H45" i="13"/>
  <c r="H53" i="13" l="1"/>
  <c r="I53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Yazar</author>
  </authors>
  <commentList>
    <comment ref="G2" authorId="0" shapeId="0" xr:uid="{9054D8A5-638B-4A8C-BFEF-E9209E46A6C0}">
      <text>
        <r>
          <rPr>
            <b/>
            <sz val="9"/>
            <color indexed="81"/>
            <rFont val="Tahoma"/>
            <family val="2"/>
            <charset val="162"/>
          </rPr>
          <t>Yazar:</t>
        </r>
        <r>
          <rPr>
            <sz val="9"/>
            <color indexed="81"/>
            <rFont val="Tahoma"/>
            <family val="2"/>
            <charset val="162"/>
          </rPr>
          <t xml:space="preserve">
1'e 1 Şeklinde hesaplanır , yargıtay kararına göre resmi tatilde çalışan personelin çalışması 1 saat bile olsa 1 günlük ücrettir.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<sst xmlns="http://schemas.openxmlformats.org/spreadsheetml/2006/main" count="138" uniqueCount="114">
  <si>
    <t>ADI SOYADI</t>
  </si>
  <si>
    <t>Net Maaş</t>
  </si>
  <si>
    <t>Sgk İşçi Primi</t>
  </si>
  <si>
    <t>İşsizlik İşçi Primi</t>
  </si>
  <si>
    <t>Gelir Vergisi Matrahı</t>
  </si>
  <si>
    <t>Damga Vergisi Matrahı İstisnası</t>
  </si>
  <si>
    <t>Damga Vergisi Matrahı</t>
  </si>
  <si>
    <t>Damga Vergisi</t>
  </si>
  <si>
    <t>İşveren Sgk Primi</t>
  </si>
  <si>
    <t>İşveren İşsizlik Primi</t>
  </si>
  <si>
    <t>İşverene Toplam Maliyet</t>
  </si>
  <si>
    <t>Hesap Yapılan     Brüt Maaş</t>
  </si>
  <si>
    <t>PRİME ESAS KAZANÇ TAVANI</t>
  </si>
  <si>
    <t>OCAK</t>
  </si>
  <si>
    <t>ŞUBAT</t>
  </si>
  <si>
    <t>MART</t>
  </si>
  <si>
    <t>NİSAN</t>
  </si>
  <si>
    <t>MAYIS</t>
  </si>
  <si>
    <t>HAZİRAN</t>
  </si>
  <si>
    <t>TEMMUZ</t>
  </si>
  <si>
    <t>AĞUSTOS</t>
  </si>
  <si>
    <t>EYLÜL</t>
  </si>
  <si>
    <t>EKİM</t>
  </si>
  <si>
    <t>KASIM</t>
  </si>
  <si>
    <t>ARALIK</t>
  </si>
  <si>
    <t>Hesaplamaya Esas Damga Vergisi Matrahı</t>
  </si>
  <si>
    <t>AD SOYAD</t>
  </si>
  <si>
    <t>Aylık Gelir Vergisi</t>
  </si>
  <si>
    <t>S.N.</t>
  </si>
  <si>
    <t>BRÜT ÜCRETİ</t>
  </si>
  <si>
    <t>5510 Teşvik Tutarı</t>
  </si>
  <si>
    <t>5510 Teşvikli Toplam Maliyet</t>
  </si>
  <si>
    <t>İstisna Rakamı</t>
  </si>
  <si>
    <t>Kümülatif Gelir Vergisi Matrahı</t>
  </si>
  <si>
    <t xml:space="preserve">HESAPLAMA YAPILACAK AY </t>
  </si>
  <si>
    <t>GV İSTİSNA TUTARI</t>
  </si>
  <si>
    <t xml:space="preserve">Fazla Mesai Saati %50 </t>
  </si>
  <si>
    <t>Fazla Mesai Saati %100</t>
  </si>
  <si>
    <t>Fazla Mesai Saati Resmi Tatil</t>
  </si>
  <si>
    <t xml:space="preserve">Fazla Mesai Ücreti %50 </t>
  </si>
  <si>
    <t>Fazla Mesai Ücreti %100</t>
  </si>
  <si>
    <t>Fazla Mesai Ücreti Resmi Tatil</t>
  </si>
  <si>
    <t>Toplam Hakediş</t>
  </si>
  <si>
    <t xml:space="preserve">MAAŞ </t>
  </si>
  <si>
    <t>MESAİ ÜCRETİ</t>
  </si>
  <si>
    <t>TOPLAM KAZANÇ</t>
  </si>
  <si>
    <t>İŞVEREN MALİYETİ</t>
  </si>
  <si>
    <t>5510 İNDİRİMİ</t>
  </si>
  <si>
    <t>İNDİRİMLİ İŞVEREN MALİYETİ</t>
  </si>
  <si>
    <t>SIRA NO</t>
  </si>
  <si>
    <t>FAZLA MESAİ SAATİ %50</t>
  </si>
  <si>
    <t>FAZLA MESAİ SAATİ %100</t>
  </si>
  <si>
    <t>FAZLA MESAİ SAATİ RESMİ TATİL</t>
  </si>
  <si>
    <t>TOPLAM</t>
  </si>
  <si>
    <t xml:space="preserve">HESAP YAPILACAK AY </t>
  </si>
  <si>
    <t>KÜMÜLATİF VERGİ MATRAHI</t>
  </si>
  <si>
    <t>NET ÜCRET</t>
  </si>
  <si>
    <t>DV İSTİSNA TUTARI</t>
  </si>
  <si>
    <t xml:space="preserve">İLK 7 SATIR EMEKLİLER İÇİN </t>
  </si>
  <si>
    <t>8 VE 9. SATIR HUZUR HAKKI İÇİN</t>
  </si>
  <si>
    <t>HESAP YAPILACAK AYI YUKARIYA TAM OLARAK YAZINIZ</t>
  </si>
  <si>
    <t>KÜMÜLATİF MATRAH VAR İSE YAZINIZ</t>
  </si>
  <si>
    <t>PERSONEL LİSTESİ SAYFASI HARİCİNDE DEĞİŞİM YAPMAYINIZ FORMÜLLER BOZULUR.</t>
  </si>
  <si>
    <t>İstisna Düşüldükten Sonra Gelir Vergisi</t>
  </si>
  <si>
    <t>AD SOYAD 1</t>
  </si>
  <si>
    <t>AD SOYAD 2</t>
  </si>
  <si>
    <t>AD SOYAD 3</t>
  </si>
  <si>
    <t>AD SOYAD 4</t>
  </si>
  <si>
    <t>AD SOYAD 5</t>
  </si>
  <si>
    <t>AD SOYAD 6</t>
  </si>
  <si>
    <t>AD SOYAD 7</t>
  </si>
  <si>
    <t>AD SOYAD 8</t>
  </si>
  <si>
    <t>AD SOYAD 9</t>
  </si>
  <si>
    <t>AD SOYAD 10</t>
  </si>
  <si>
    <t>AD SOYAD 11</t>
  </si>
  <si>
    <t>AD SOYAD 12</t>
  </si>
  <si>
    <t>AD SOYAD 13</t>
  </si>
  <si>
    <t>AD SOYAD 14</t>
  </si>
  <si>
    <t>AD SOYAD 15</t>
  </si>
  <si>
    <t>AD SOYAD 16</t>
  </si>
  <si>
    <t>AD SOYAD 17</t>
  </si>
  <si>
    <t>AD SOYAD 18</t>
  </si>
  <si>
    <t>AD SOYAD 19</t>
  </si>
  <si>
    <t>AD SOYAD 20</t>
  </si>
  <si>
    <t>AD SOYAD 21</t>
  </si>
  <si>
    <t>AD SOYAD 22</t>
  </si>
  <si>
    <t>AD SOYAD 23</t>
  </si>
  <si>
    <t>AD SOYAD 24</t>
  </si>
  <si>
    <t>AD SOYAD 25</t>
  </si>
  <si>
    <t>AD SOYAD 26</t>
  </si>
  <si>
    <t>AD SOYAD 27</t>
  </si>
  <si>
    <t>AD SOYAD 28</t>
  </si>
  <si>
    <t>AD SOYAD 29</t>
  </si>
  <si>
    <t>AD SOYAD 30</t>
  </si>
  <si>
    <t>AD SOYAD 31</t>
  </si>
  <si>
    <t>AD SOYAD 32</t>
  </si>
  <si>
    <t>AD SOYAD 33</t>
  </si>
  <si>
    <t>AD SOYAD 34</t>
  </si>
  <si>
    <t>AD SOYAD 35</t>
  </si>
  <si>
    <t>AD SOYAD 36</t>
  </si>
  <si>
    <t>AD SOYAD 37</t>
  </si>
  <si>
    <t>AD SOYAD 38</t>
  </si>
  <si>
    <t>AD SOYAD 39</t>
  </si>
  <si>
    <t>AD SOYAD 40</t>
  </si>
  <si>
    <t>AD SOYAD 41</t>
  </si>
  <si>
    <t>AD SOYAD 42</t>
  </si>
  <si>
    <t>AD SOYAD 43</t>
  </si>
  <si>
    <t>AD SOYAD 44</t>
  </si>
  <si>
    <t>AD SOYAD 45</t>
  </si>
  <si>
    <t>AD SOYAD 46</t>
  </si>
  <si>
    <t>AD SOYAD 47</t>
  </si>
  <si>
    <t>AD SOYAD 48</t>
  </si>
  <si>
    <t>AD SOYAD 49</t>
  </si>
  <si>
    <t>AD SOYAD 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</si>
</sst>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_₺"/>
    <numFmt numFmtId="165" formatCode="#,##0.00\ &quot;TL&quot;"/>
  </numFmts>
  <fonts count="26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charset val="16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charset val="162"/>
      <scheme val="minor"/>
    </font>
    <font>
      <sz val="10"/>
      <name val="Arial Narrow"/>
      <family val="2"/>
      <charset val="162"/>
    </font>
    <font>
      <b/>
      <sz val="12"/>
      <color theme="0"/>
      <name val="Calibri"/>
      <family val="2"/>
      <charset val="162"/>
      <scheme val="minor"/>
    </font>
    <font>
      <b/>
      <sz val="14"/>
      <color theme="0"/>
      <name val="Calibri"/>
      <family val="2"/>
      <charset val="162"/>
      <scheme val="minor"/>
    </font>
    <font>
      <b/>
      <sz val="18"/>
      <color rgb="FF92D050"/>
      <name val="Calibri"/>
      <family val="2"/>
      <charset val="162"/>
      <scheme val="minor"/>
    </font>
    <font>
      <sz val="11"/>
      <color theme="3" tint="-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3" tint="-0.249977111117893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charset val="162"/>
      <scheme val="minor"/>
    </font>
    <font>
      <b/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indexed="81"/>
      <name val="Tahoma"/>
      <family val="2"/>
      <charset val="162"/>
    </font>
    <font>
      <b/>
      <sz val="9"/>
      <color indexed="81"/>
      <name val="Tahoma"/>
      <family val="2"/>
      <charset val="162"/>
    </font>
    <font>
      <b/>
      <sz val="11"/>
      <color rgb="FF002060"/>
      <name val="Calibri"/>
      <family val="2"/>
      <scheme val="minor"/>
    </font>
    <font>
      <b/>
      <sz val="11"/>
      <color theme="1"/>
      <name val="Calibri"/>
      <family val="2"/>
      <charset val="162"/>
      <scheme val="minor"/>
    </font>
    <font>
      <b/>
      <sz val="12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4"/>
      <color rgb="FF002060"/>
      <name val="Calibri"/>
      <family val="2"/>
      <charset val="162"/>
      <scheme val="minor"/>
    </font>
    <font>
      <b/>
      <sz val="18"/>
      <color rgb="FFFF0000"/>
      <name val="Calibri"/>
      <family val="2"/>
      <charset val="16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96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1" xfId="0" applyBorder="1"/>
    <xf numFmtId="0" fontId="0" fillId="2" borderId="1" xfId="0" applyFill="1" applyBorder="1"/>
    <xf numFmtId="164" fontId="2" fillId="2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64" fontId="2" fillId="0" borderId="2" xfId="0" applyNumberFormat="1" applyFont="1" applyBorder="1" applyAlignment="1">
      <alignment horizontal="center" vertical="center"/>
    </xf>
    <xf numFmtId="0" fontId="0" fillId="2" borderId="2" xfId="0" applyFill="1" applyBorder="1"/>
    <xf numFmtId="164" fontId="2" fillId="5" borderId="2" xfId="0" applyNumberFormat="1" applyFont="1" applyFill="1" applyBorder="1" applyAlignment="1">
      <alignment horizontal="center" vertical="center"/>
    </xf>
    <xf numFmtId="0" fontId="3" fillId="0" borderId="0" xfId="0" applyFont="1"/>
    <xf numFmtId="0" fontId="6" fillId="6" borderId="1" xfId="0" applyFont="1" applyFill="1" applyBorder="1" applyAlignment="1">
      <alignment horizontal="center" vertical="center" wrapText="1"/>
    </xf>
    <xf numFmtId="164" fontId="5" fillId="7" borderId="2" xfId="0" applyNumberFormat="1" applyFont="1" applyFill="1" applyBorder="1" applyAlignment="1">
      <alignment horizontal="center" vertical="center"/>
    </xf>
    <xf numFmtId="164" fontId="2" fillId="4" borderId="2" xfId="0" applyNumberFormat="1" applyFont="1" applyFill="1" applyBorder="1" applyAlignment="1">
      <alignment horizontal="center" vertical="center"/>
    </xf>
    <xf numFmtId="164" fontId="5" fillId="7" borderId="1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164" fontId="10" fillId="4" borderId="2" xfId="0" applyNumberFormat="1" applyFont="1" applyFill="1" applyBorder="1" applyAlignment="1">
      <alignment horizontal="center" vertical="center"/>
    </xf>
    <xf numFmtId="164" fontId="11" fillId="7" borderId="2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1" fillId="4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3" borderId="2" xfId="0" applyFill="1" applyBorder="1"/>
    <xf numFmtId="164" fontId="2" fillId="3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7" fillId="7" borderId="0" xfId="0" applyFont="1" applyFill="1" applyAlignment="1">
      <alignment horizontal="center"/>
    </xf>
    <xf numFmtId="0" fontId="13" fillId="8" borderId="6" xfId="0" applyFont="1" applyFill="1" applyBorder="1" applyAlignment="1">
      <alignment horizontal="center" vertical="center" wrapText="1"/>
    </xf>
    <xf numFmtId="0" fontId="13" fillId="8" borderId="3" xfId="0" applyFont="1" applyFill="1" applyBorder="1" applyAlignment="1">
      <alignment horizontal="center" vertical="center" wrapText="1"/>
    </xf>
    <xf numFmtId="0" fontId="13" fillId="8" borderId="5" xfId="0" applyFont="1" applyFill="1" applyBorder="1" applyAlignment="1">
      <alignment horizontal="center" vertical="center" wrapText="1"/>
    </xf>
    <xf numFmtId="0" fontId="14" fillId="8" borderId="6" xfId="0" applyFont="1" applyFill="1" applyBorder="1" applyAlignment="1">
      <alignment horizontal="center" vertical="center" wrapText="1"/>
    </xf>
    <xf numFmtId="0" fontId="9" fillId="8" borderId="14" xfId="0" applyFont="1" applyFill="1" applyBorder="1"/>
    <xf numFmtId="0" fontId="9" fillId="8" borderId="11" xfId="0" applyFont="1" applyFill="1" applyBorder="1"/>
    <xf numFmtId="0" fontId="9" fillId="8" borderId="9" xfId="0" applyFont="1" applyFill="1" applyBorder="1"/>
    <xf numFmtId="4" fontId="0" fillId="0" borderId="14" xfId="0" applyNumberFormat="1" applyBorder="1"/>
    <xf numFmtId="4" fontId="0" fillId="0" borderId="4" xfId="0" applyNumberFormat="1" applyBorder="1"/>
    <xf numFmtId="4" fontId="0" fillId="4" borderId="4" xfId="0" applyNumberFormat="1" applyFill="1" applyBorder="1"/>
    <xf numFmtId="4" fontId="0" fillId="4" borderId="8" xfId="0" applyNumberFormat="1" applyFill="1" applyBorder="1"/>
    <xf numFmtId="4" fontId="0" fillId="0" borderId="12" xfId="0" applyNumberFormat="1" applyBorder="1"/>
    <xf numFmtId="4" fontId="0" fillId="0" borderId="13" xfId="0" applyNumberFormat="1" applyBorder="1"/>
    <xf numFmtId="0" fontId="0" fillId="0" borderId="0" xfId="0" applyAlignment="1">
      <alignment horizontal="center" vertical="center"/>
    </xf>
    <xf numFmtId="0" fontId="16" fillId="0" borderId="0" xfId="0" applyFont="1"/>
    <xf numFmtId="0" fontId="20" fillId="0" borderId="4" xfId="0" applyFont="1" applyBorder="1"/>
    <xf numFmtId="0" fontId="20" fillId="0" borderId="12" xfId="0" applyFont="1" applyBorder="1"/>
    <xf numFmtId="0" fontId="20" fillId="0" borderId="13" xfId="0" applyFont="1" applyBorder="1"/>
    <xf numFmtId="0" fontId="2" fillId="0" borderId="0" xfId="0" applyFont="1" applyAlignment="1">
      <alignment vertical="center" wrapText="1"/>
    </xf>
    <xf numFmtId="0" fontId="21" fillId="0" borderId="0" xfId="0" applyFont="1" applyAlignment="1">
      <alignment horizontal="center" vertical="center" wrapText="1"/>
    </xf>
    <xf numFmtId="0" fontId="22" fillId="0" borderId="0" xfId="0" applyFont="1"/>
    <xf numFmtId="4" fontId="0" fillId="3" borderId="14" xfId="0" applyNumberFormat="1" applyFill="1" applyBorder="1"/>
    <xf numFmtId="4" fontId="0" fillId="3" borderId="11" xfId="0" applyNumberFormat="1" applyFill="1" applyBorder="1"/>
    <xf numFmtId="4" fontId="0" fillId="3" borderId="9" xfId="0" applyNumberFormat="1" applyFill="1" applyBorder="1"/>
    <xf numFmtId="4" fontId="0" fillId="9" borderId="14" xfId="0" applyNumberFormat="1" applyFill="1" applyBorder="1"/>
    <xf numFmtId="4" fontId="0" fillId="9" borderId="11" xfId="0" applyNumberFormat="1" applyFill="1" applyBorder="1"/>
    <xf numFmtId="4" fontId="0" fillId="9" borderId="9" xfId="0" applyNumberFormat="1" applyFill="1" applyBorder="1"/>
    <xf numFmtId="0" fontId="11" fillId="8" borderId="6" xfId="0" applyFont="1" applyFill="1" applyBorder="1" applyAlignment="1">
      <alignment horizontal="center" vertical="center" wrapText="1"/>
    </xf>
    <xf numFmtId="0" fontId="11" fillId="8" borderId="3" xfId="0" applyFont="1" applyFill="1" applyBorder="1" applyAlignment="1">
      <alignment horizontal="center" vertical="center" wrapText="1"/>
    </xf>
    <xf numFmtId="0" fontId="23" fillId="4" borderId="6" xfId="0" applyFont="1" applyFill="1" applyBorder="1" applyAlignment="1">
      <alignment horizontal="center" vertical="center" wrapText="1"/>
    </xf>
    <xf numFmtId="0" fontId="23" fillId="4" borderId="3" xfId="0" applyFont="1" applyFill="1" applyBorder="1" applyAlignment="1">
      <alignment horizontal="center" vertical="center" wrapText="1"/>
    </xf>
    <xf numFmtId="0" fontId="23" fillId="4" borderId="5" xfId="0" applyFont="1" applyFill="1" applyBorder="1" applyAlignment="1">
      <alignment horizontal="center" vertical="center" wrapText="1"/>
    </xf>
    <xf numFmtId="0" fontId="15" fillId="8" borderId="16" xfId="0" applyFont="1" applyFill="1" applyBorder="1"/>
    <xf numFmtId="0" fontId="16" fillId="8" borderId="10" xfId="0" applyFont="1" applyFill="1" applyBorder="1"/>
    <xf numFmtId="165" fontId="19" fillId="9" borderId="18" xfId="0" applyNumberFormat="1" applyFont="1" applyFill="1" applyBorder="1" applyAlignment="1">
      <alignment horizontal="center" vertical="center"/>
    </xf>
    <xf numFmtId="165" fontId="19" fillId="9" borderId="19" xfId="0" applyNumberFormat="1" applyFont="1" applyFill="1" applyBorder="1" applyAlignment="1">
      <alignment horizontal="center" vertical="center"/>
    </xf>
    <xf numFmtId="0" fontId="10" fillId="4" borderId="20" xfId="0" applyFont="1" applyFill="1" applyBorder="1" applyAlignment="1">
      <alignment horizontal="center" vertical="center" wrapText="1"/>
    </xf>
    <xf numFmtId="0" fontId="10" fillId="4" borderId="21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8" fillId="4" borderId="22" xfId="0" applyFont="1" applyFill="1" applyBorder="1" applyAlignment="1">
      <alignment horizontal="center"/>
    </xf>
    <xf numFmtId="0" fontId="0" fillId="9" borderId="23" xfId="0" applyFill="1" applyBorder="1" applyAlignment="1">
      <alignment horizontal="center"/>
    </xf>
    <xf numFmtId="0" fontId="8" fillId="4" borderId="26" xfId="0" applyFont="1" applyFill="1" applyBorder="1" applyAlignment="1">
      <alignment horizontal="center"/>
    </xf>
    <xf numFmtId="0" fontId="8" fillId="4" borderId="28" xfId="0" applyFont="1" applyFill="1" applyBorder="1" applyAlignment="1">
      <alignment horizontal="center"/>
    </xf>
    <xf numFmtId="0" fontId="0" fillId="9" borderId="29" xfId="0" applyFill="1" applyBorder="1" applyAlignment="1">
      <alignment horizontal="center"/>
    </xf>
    <xf numFmtId="0" fontId="0" fillId="10" borderId="23" xfId="0" applyFill="1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0" fillId="10" borderId="29" xfId="0" applyFill="1" applyBorder="1" applyAlignment="1">
      <alignment horizontal="center"/>
    </xf>
    <xf numFmtId="0" fontId="25" fillId="3" borderId="0" xfId="0" applyFont="1" applyFill="1" applyAlignment="1">
      <alignment horizontal="center"/>
    </xf>
    <xf numFmtId="2" fontId="22" fillId="0" borderId="0" xfId="0" applyNumberFormat="1" applyFont="1"/>
    <xf numFmtId="0" fontId="0" fillId="0" borderId="0" xfId="0" applyAlignment="1">
      <alignment horizontal="center"/>
    </xf>
    <xf numFmtId="0" fontId="7" fillId="7" borderId="1" xfId="0" applyFont="1" applyFill="1" applyBorder="1" applyAlignment="1">
      <alignment horizontal="center"/>
    </xf>
    <xf numFmtId="0" fontId="7" fillId="7" borderId="7" xfId="0" applyFont="1" applyFill="1" applyBorder="1" applyAlignment="1">
      <alignment horizontal="center"/>
    </xf>
    <xf numFmtId="0" fontId="3" fillId="10" borderId="24" xfId="0" applyFont="1" applyFill="1" applyBorder="1" applyAlignment="1">
      <alignment horizontal="center" vertical="center"/>
    </xf>
    <xf numFmtId="0" fontId="3" fillId="10" borderId="10" xfId="0" applyFont="1" applyFill="1" applyBorder="1" applyAlignment="1">
      <alignment horizontal="center" vertical="center"/>
    </xf>
    <xf numFmtId="0" fontId="3" fillId="10" borderId="25" xfId="0" applyFont="1" applyFill="1" applyBorder="1" applyAlignment="1">
      <alignment horizontal="center" vertical="center"/>
    </xf>
    <xf numFmtId="0" fontId="3" fillId="10" borderId="15" xfId="0" applyFont="1" applyFill="1" applyBorder="1" applyAlignment="1">
      <alignment horizontal="center" vertical="center"/>
    </xf>
    <xf numFmtId="0" fontId="3" fillId="10" borderId="0" xfId="0" applyFont="1" applyFill="1" applyAlignment="1">
      <alignment horizontal="center" vertical="center"/>
    </xf>
    <xf numFmtId="0" fontId="3" fillId="10" borderId="27" xfId="0" applyFont="1" applyFill="1" applyBorder="1" applyAlignment="1">
      <alignment horizontal="center" vertical="center"/>
    </xf>
    <xf numFmtId="0" fontId="3" fillId="10" borderId="30" xfId="0" applyFont="1" applyFill="1" applyBorder="1" applyAlignment="1">
      <alignment horizontal="center" vertical="center"/>
    </xf>
    <xf numFmtId="0" fontId="3" fillId="10" borderId="18" xfId="0" applyFont="1" applyFill="1" applyBorder="1" applyAlignment="1">
      <alignment horizontal="center" vertical="center"/>
    </xf>
    <xf numFmtId="0" fontId="3" fillId="10" borderId="19" xfId="0" applyFont="1" applyFill="1" applyBorder="1" applyAlignment="1">
      <alignment horizontal="center" vertical="center"/>
    </xf>
    <xf numFmtId="0" fontId="1" fillId="9" borderId="24" xfId="0" applyFont="1" applyFill="1" applyBorder="1" applyAlignment="1">
      <alignment horizontal="center" vertical="center"/>
    </xf>
    <xf numFmtId="0" fontId="1" fillId="9" borderId="10" xfId="0" applyFont="1" applyFill="1" applyBorder="1" applyAlignment="1">
      <alignment horizontal="center" vertical="center"/>
    </xf>
    <xf numFmtId="0" fontId="1" fillId="9" borderId="25" xfId="0" applyFont="1" applyFill="1" applyBorder="1" applyAlignment="1">
      <alignment horizontal="center" vertical="center"/>
    </xf>
    <xf numFmtId="0" fontId="1" fillId="9" borderId="30" xfId="0" applyFont="1" applyFill="1" applyBorder="1" applyAlignment="1">
      <alignment horizontal="center" vertical="center"/>
    </xf>
    <xf numFmtId="0" fontId="1" fillId="9" borderId="18" xfId="0" applyFont="1" applyFill="1" applyBorder="1" applyAlignment="1">
      <alignment horizontal="center" vertical="center"/>
    </xf>
    <xf numFmtId="0" fontId="1" fillId="9" borderId="19" xfId="0" applyFont="1" applyFill="1" applyBorder="1" applyAlignment="1">
      <alignment horizontal="center" vertical="center"/>
    </xf>
    <xf numFmtId="0" fontId="24" fillId="9" borderId="17" xfId="0" applyFont="1" applyFill="1" applyBorder="1" applyAlignment="1">
      <alignment horizontal="center" vertical="center"/>
    </xf>
    <xf numFmtId="0" fontId="24" fillId="9" borderId="5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00000000-0005-0000-0000-000002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52"/>
  <sheetViews>
    <sheetView tabSelected="1" zoomScaleNormal="100" workbookViewId="0">
      <selection sqref="A1:C1"/>
    </sheetView>
  </sheetViews>
  <sheetFormatPr defaultRowHeight="14.4" x14ac:dyDescent="0.3"/>
  <cols>
    <col min="1" max="1" width="5.6640625" style="5" customWidth="1"/>
    <col min="2" max="2" width="25.6640625" style="5" customWidth="1"/>
    <col min="3" max="3" width="16.109375" style="5" customWidth="1"/>
    <col min="4" max="4" width="20.6640625" style="5" customWidth="1"/>
    <col min="5" max="5" width="17.44140625" style="5" customWidth="1"/>
    <col min="6" max="6" width="18.6640625" style="5" customWidth="1"/>
    <col min="7" max="7" width="21.5546875" style="5" customWidth="1"/>
  </cols>
  <sheetData>
    <row r="1" spans="1:16" ht="23.25" customHeight="1" x14ac:dyDescent="0.45">
      <c r="A1" s="77" t="s">
        <v>54</v>
      </c>
      <c r="B1" s="77"/>
      <c r="C1" s="78"/>
      <c r="D1" s="74" t="s">
        <v>19</v>
      </c>
      <c r="E1" s="24"/>
      <c r="F1" s="24"/>
      <c r="G1" s="24"/>
    </row>
    <row r="2" spans="1:16" s="43" customFormat="1" ht="39.9" customHeight="1" thickBot="1" x14ac:dyDescent="0.35">
      <c r="A2" s="61" t="s">
        <v>28</v>
      </c>
      <c r="B2" s="61" t="s">
        <v>26</v>
      </c>
      <c r="C2" s="62" t="s">
        <v>29</v>
      </c>
      <c r="D2" s="62" t="s">
        <v>55</v>
      </c>
      <c r="E2" s="62" t="s">
        <v>50</v>
      </c>
      <c r="F2" s="62" t="s">
        <v>51</v>
      </c>
      <c r="G2" s="62" t="s">
        <v>52</v>
      </c>
    </row>
    <row r="3" spans="1:16" ht="15" thickBot="1" x14ac:dyDescent="0.35">
      <c r="A3" s="66">
        <v>1</v>
      </c>
      <c r="B3" s="71" t="s">
        <v>64</v>
      </c>
      <c r="C3" s="71">
        <v>13414.5</v>
      </c>
      <c r="D3" s="71">
        <v>0</v>
      </c>
      <c r="E3" s="71">
        <v>0</v>
      </c>
      <c r="F3" s="71">
        <v>0</v>
      </c>
      <c r="G3" s="71">
        <v>0</v>
      </c>
      <c r="H3" s="79" t="s">
        <v>58</v>
      </c>
      <c r="I3" s="80"/>
      <c r="J3" s="80"/>
      <c r="K3" s="81"/>
    </row>
    <row r="4" spans="1:16" ht="15" thickBot="1" x14ac:dyDescent="0.35">
      <c r="A4" s="68">
        <v>2</v>
      </c>
      <c r="B4" s="72" t="s">
        <v>65</v>
      </c>
      <c r="C4" s="71">
        <v>13414.5</v>
      </c>
      <c r="D4" s="72">
        <v>0</v>
      </c>
      <c r="E4" s="72">
        <v>0</v>
      </c>
      <c r="F4" s="72">
        <v>0</v>
      </c>
      <c r="G4" s="72">
        <v>0</v>
      </c>
      <c r="H4" s="82"/>
      <c r="I4" s="83"/>
      <c r="J4" s="83"/>
      <c r="K4" s="84"/>
    </row>
    <row r="5" spans="1:16" ht="15" thickBot="1" x14ac:dyDescent="0.35">
      <c r="A5" s="68">
        <v>3</v>
      </c>
      <c r="B5" s="71" t="s">
        <v>66</v>
      </c>
      <c r="C5" s="71">
        <v>13414.5</v>
      </c>
      <c r="D5" s="72">
        <v>0</v>
      </c>
      <c r="E5" s="72">
        <v>0</v>
      </c>
      <c r="F5" s="72">
        <v>0</v>
      </c>
      <c r="G5" s="72">
        <v>0</v>
      </c>
      <c r="H5" s="82"/>
      <c r="I5" s="83"/>
      <c r="J5" s="83"/>
      <c r="K5" s="84"/>
    </row>
    <row r="6" spans="1:16" ht="15" thickBot="1" x14ac:dyDescent="0.35">
      <c r="A6" s="68">
        <v>4</v>
      </c>
      <c r="B6" s="72" t="s">
        <v>67</v>
      </c>
      <c r="C6" s="71">
        <v>13414.5</v>
      </c>
      <c r="D6" s="72">
        <v>0</v>
      </c>
      <c r="E6" s="72">
        <v>0</v>
      </c>
      <c r="F6" s="72">
        <v>0</v>
      </c>
      <c r="G6" s="72">
        <v>0</v>
      </c>
      <c r="H6" s="82"/>
      <c r="I6" s="83"/>
      <c r="J6" s="83"/>
      <c r="K6" s="84"/>
    </row>
    <row r="7" spans="1:16" ht="15" thickBot="1" x14ac:dyDescent="0.35">
      <c r="A7" s="68">
        <v>5</v>
      </c>
      <c r="B7" s="71" t="s">
        <v>68</v>
      </c>
      <c r="C7" s="71">
        <v>13414.5</v>
      </c>
      <c r="D7" s="72">
        <v>0</v>
      </c>
      <c r="E7" s="72">
        <v>0</v>
      </c>
      <c r="F7" s="72">
        <v>0</v>
      </c>
      <c r="G7" s="72">
        <v>0</v>
      </c>
      <c r="H7" s="82"/>
      <c r="I7" s="83"/>
      <c r="J7" s="83"/>
      <c r="K7" s="84"/>
    </row>
    <row r="8" spans="1:16" ht="15" thickBot="1" x14ac:dyDescent="0.35">
      <c r="A8" s="68">
        <v>6</v>
      </c>
      <c r="B8" s="72" t="s">
        <v>69</v>
      </c>
      <c r="C8" s="71">
        <v>13414.5</v>
      </c>
      <c r="D8" s="72">
        <v>0</v>
      </c>
      <c r="E8" s="72">
        <v>0</v>
      </c>
      <c r="F8" s="72">
        <v>0</v>
      </c>
      <c r="G8" s="72">
        <v>0</v>
      </c>
      <c r="H8" s="82"/>
      <c r="I8" s="83"/>
      <c r="J8" s="83"/>
      <c r="K8" s="84"/>
    </row>
    <row r="9" spans="1:16" ht="15" thickBot="1" x14ac:dyDescent="0.35">
      <c r="A9" s="69">
        <v>7</v>
      </c>
      <c r="B9" s="71" t="s">
        <v>70</v>
      </c>
      <c r="C9" s="71">
        <v>13414.5</v>
      </c>
      <c r="D9" s="73">
        <v>0</v>
      </c>
      <c r="E9" s="73">
        <v>0</v>
      </c>
      <c r="F9" s="73">
        <v>0</v>
      </c>
      <c r="G9" s="73">
        <v>0</v>
      </c>
      <c r="H9" s="85"/>
      <c r="I9" s="86"/>
      <c r="J9" s="86"/>
      <c r="K9" s="87"/>
    </row>
    <row r="10" spans="1:16" x14ac:dyDescent="0.3">
      <c r="A10" s="66">
        <v>8</v>
      </c>
      <c r="B10" s="67" t="s">
        <v>71</v>
      </c>
      <c r="C10" s="67">
        <v>13414.5</v>
      </c>
      <c r="D10" s="67">
        <v>0</v>
      </c>
      <c r="E10" s="67">
        <v>0</v>
      </c>
      <c r="F10" s="67">
        <v>0</v>
      </c>
      <c r="G10" s="67">
        <v>0</v>
      </c>
      <c r="H10" s="88" t="s">
        <v>59</v>
      </c>
      <c r="I10" s="89"/>
      <c r="J10" s="89"/>
      <c r="K10" s="90"/>
    </row>
    <row r="11" spans="1:16" ht="15" thickBot="1" x14ac:dyDescent="0.35">
      <c r="A11" s="69">
        <v>9</v>
      </c>
      <c r="B11" s="70" t="s">
        <v>72</v>
      </c>
      <c r="C11" s="70">
        <v>13414.5</v>
      </c>
      <c r="D11" s="70">
        <v>0</v>
      </c>
      <c r="E11" s="70">
        <v>0</v>
      </c>
      <c r="F11" s="70">
        <v>0</v>
      </c>
      <c r="G11" s="70">
        <v>0</v>
      </c>
      <c r="H11" s="91"/>
      <c r="I11" s="92"/>
      <c r="J11" s="92"/>
      <c r="K11" s="93"/>
    </row>
    <row r="12" spans="1:16" x14ac:dyDescent="0.3">
      <c r="A12" s="63">
        <v>10</v>
      </c>
      <c r="B12" s="64" t="s">
        <v>73</v>
      </c>
      <c r="C12" s="65">
        <v>13414.5</v>
      </c>
      <c r="D12" s="64">
        <v>0</v>
      </c>
      <c r="E12" s="64">
        <v>0</v>
      </c>
      <c r="F12" s="64">
        <v>0</v>
      </c>
      <c r="G12" s="64">
        <v>0</v>
      </c>
    </row>
    <row r="13" spans="1:16" x14ac:dyDescent="0.3">
      <c r="A13" s="14">
        <v>11</v>
      </c>
      <c r="B13" s="64" t="s">
        <v>74</v>
      </c>
      <c r="C13" s="65">
        <v>13414.5</v>
      </c>
      <c r="D13" s="15">
        <v>0</v>
      </c>
      <c r="E13" s="15">
        <v>0</v>
      </c>
      <c r="F13" s="15">
        <v>0</v>
      </c>
      <c r="G13" s="15">
        <v>0</v>
      </c>
    </row>
    <row r="14" spans="1:16" x14ac:dyDescent="0.3">
      <c r="A14" s="14">
        <v>12</v>
      </c>
      <c r="B14" s="64" t="s">
        <v>75</v>
      </c>
      <c r="C14" s="65">
        <v>13414.5</v>
      </c>
      <c r="D14" s="15">
        <v>0</v>
      </c>
      <c r="E14" s="15">
        <v>0</v>
      </c>
      <c r="F14" s="15">
        <v>0</v>
      </c>
      <c r="G14" s="15">
        <v>0</v>
      </c>
    </row>
    <row r="15" spans="1:16" x14ac:dyDescent="0.3">
      <c r="A15" s="14">
        <v>13</v>
      </c>
      <c r="B15" s="64" t="s">
        <v>76</v>
      </c>
      <c r="C15" s="65">
        <v>13414.5</v>
      </c>
      <c r="D15" s="15">
        <v>0</v>
      </c>
      <c r="E15" s="15">
        <v>0</v>
      </c>
      <c r="F15" s="15">
        <v>0</v>
      </c>
      <c r="G15" s="15">
        <v>0</v>
      </c>
    </row>
    <row r="16" spans="1:16" x14ac:dyDescent="0.3">
      <c r="A16" s="14">
        <v>14</v>
      </c>
      <c r="B16" s="64" t="s">
        <v>77</v>
      </c>
      <c r="C16" s="65">
        <v>13414.5</v>
      </c>
      <c r="D16" s="15">
        <v>0</v>
      </c>
      <c r="E16" s="15">
        <v>0</v>
      </c>
      <c r="F16" s="15">
        <v>0</v>
      </c>
      <c r="G16" s="15">
        <v>0</v>
      </c>
      <c r="I16" s="76" t="s">
        <v>62</v>
      </c>
      <c r="J16" s="76"/>
      <c r="K16" s="76"/>
      <c r="L16" s="76"/>
      <c r="M16" s="76"/>
      <c r="N16" s="76"/>
      <c r="O16" s="76"/>
      <c r="P16" s="76"/>
    </row>
    <row r="17" spans="1:16" x14ac:dyDescent="0.3">
      <c r="A17" s="14">
        <v>15</v>
      </c>
      <c r="B17" s="64" t="s">
        <v>78</v>
      </c>
      <c r="C17" s="65">
        <v>13414.5</v>
      </c>
      <c r="D17" s="15">
        <v>0</v>
      </c>
      <c r="E17" s="15">
        <v>0</v>
      </c>
      <c r="F17" s="15">
        <v>0</v>
      </c>
      <c r="G17" s="15">
        <v>0</v>
      </c>
      <c r="I17" s="76" t="s">
        <v>61</v>
      </c>
      <c r="J17" s="76"/>
      <c r="K17" s="76"/>
      <c r="L17" s="76"/>
      <c r="M17" s="76"/>
      <c r="N17" s="76"/>
      <c r="O17" s="76"/>
      <c r="P17" s="76"/>
    </row>
    <row r="18" spans="1:16" x14ac:dyDescent="0.3">
      <c r="A18" s="14">
        <v>16</v>
      </c>
      <c r="B18" s="64" t="s">
        <v>79</v>
      </c>
      <c r="C18" s="65">
        <v>13414.5</v>
      </c>
      <c r="D18" s="15">
        <v>0</v>
      </c>
      <c r="E18" s="15">
        <v>0</v>
      </c>
      <c r="F18" s="15">
        <v>0</v>
      </c>
      <c r="G18" s="15">
        <v>0</v>
      </c>
      <c r="I18" s="76" t="s">
        <v>60</v>
      </c>
      <c r="J18" s="76"/>
      <c r="K18" s="76"/>
      <c r="L18" s="76"/>
      <c r="M18" s="76"/>
      <c r="N18" s="76"/>
      <c r="O18" s="76"/>
      <c r="P18" s="76"/>
    </row>
    <row r="19" spans="1:16" x14ac:dyDescent="0.3">
      <c r="A19" s="14">
        <v>17</v>
      </c>
      <c r="B19" s="64" t="s">
        <v>80</v>
      </c>
      <c r="C19" s="65">
        <v>13414.5</v>
      </c>
      <c r="D19" s="15">
        <v>0</v>
      </c>
      <c r="E19" s="15">
        <v>0</v>
      </c>
      <c r="F19" s="15">
        <v>0</v>
      </c>
      <c r="G19" s="15">
        <v>0</v>
      </c>
    </row>
    <row r="20" spans="1:16" x14ac:dyDescent="0.3">
      <c r="A20" s="14">
        <v>18</v>
      </c>
      <c r="B20" s="64" t="s">
        <v>81</v>
      </c>
      <c r="C20" s="65">
        <v>13414.5</v>
      </c>
      <c r="D20" s="15">
        <v>0</v>
      </c>
      <c r="E20" s="15">
        <v>0</v>
      </c>
      <c r="F20" s="15">
        <v>0</v>
      </c>
      <c r="G20" s="15">
        <v>0</v>
      </c>
    </row>
    <row r="21" spans="1:16" x14ac:dyDescent="0.3">
      <c r="A21" s="14">
        <v>19</v>
      </c>
      <c r="B21" s="64" t="s">
        <v>82</v>
      </c>
      <c r="C21" s="65">
        <v>13414.5</v>
      </c>
      <c r="D21" s="15">
        <v>0</v>
      </c>
      <c r="E21" s="15">
        <v>0</v>
      </c>
      <c r="F21" s="15">
        <v>0</v>
      </c>
      <c r="G21" s="15">
        <v>0</v>
      </c>
    </row>
    <row r="22" spans="1:16" x14ac:dyDescent="0.3">
      <c r="A22" s="14">
        <v>20</v>
      </c>
      <c r="B22" s="64" t="s">
        <v>83</v>
      </c>
      <c r="C22" s="65">
        <v>13414.5</v>
      </c>
      <c r="D22" s="15">
        <v>0</v>
      </c>
      <c r="E22" s="15">
        <v>0</v>
      </c>
      <c r="F22" s="15">
        <v>0</v>
      </c>
      <c r="G22" s="15">
        <v>0</v>
      </c>
    </row>
    <row r="23" spans="1:16" x14ac:dyDescent="0.3">
      <c r="A23" s="14">
        <v>21</v>
      </c>
      <c r="B23" s="64" t="s">
        <v>84</v>
      </c>
      <c r="C23" s="65">
        <v>13414.5</v>
      </c>
      <c r="D23" s="15">
        <v>0</v>
      </c>
      <c r="E23" s="15">
        <v>0</v>
      </c>
      <c r="F23" s="15">
        <v>0</v>
      </c>
      <c r="G23" s="15">
        <v>0</v>
      </c>
    </row>
    <row r="24" spans="1:16" x14ac:dyDescent="0.3">
      <c r="A24" s="14">
        <v>22</v>
      </c>
      <c r="B24" s="64" t="s">
        <v>85</v>
      </c>
      <c r="C24" s="65">
        <v>13414.5</v>
      </c>
      <c r="D24" s="15">
        <v>0</v>
      </c>
      <c r="E24" s="15">
        <v>0</v>
      </c>
      <c r="F24" s="15">
        <v>0</v>
      </c>
      <c r="G24" s="15">
        <v>0</v>
      </c>
    </row>
    <row r="25" spans="1:16" x14ac:dyDescent="0.3">
      <c r="A25" s="14">
        <v>23</v>
      </c>
      <c r="B25" s="64" t="s">
        <v>86</v>
      </c>
      <c r="C25" s="65">
        <v>13414.5</v>
      </c>
      <c r="D25" s="15">
        <v>0</v>
      </c>
      <c r="E25" s="15">
        <v>0</v>
      </c>
      <c r="F25" s="15">
        <v>0</v>
      </c>
      <c r="G25" s="15">
        <v>0</v>
      </c>
    </row>
    <row r="26" spans="1:16" x14ac:dyDescent="0.3">
      <c r="A26" s="14">
        <v>24</v>
      </c>
      <c r="B26" s="64" t="s">
        <v>87</v>
      </c>
      <c r="C26" s="65">
        <v>13414.5</v>
      </c>
      <c r="D26" s="15">
        <v>0</v>
      </c>
      <c r="E26" s="15">
        <v>0</v>
      </c>
      <c r="F26" s="15">
        <v>0</v>
      </c>
      <c r="G26" s="15">
        <v>0</v>
      </c>
    </row>
    <row r="27" spans="1:16" x14ac:dyDescent="0.3">
      <c r="A27" s="14">
        <v>25</v>
      </c>
      <c r="B27" s="64" t="s">
        <v>88</v>
      </c>
      <c r="C27" s="65">
        <v>13414.5</v>
      </c>
      <c r="D27" s="15">
        <v>0</v>
      </c>
      <c r="E27" s="15">
        <v>0</v>
      </c>
      <c r="F27" s="15">
        <v>0</v>
      </c>
      <c r="G27" s="15">
        <v>0</v>
      </c>
    </row>
    <row r="28" spans="1:16" x14ac:dyDescent="0.3">
      <c r="A28" s="14">
        <v>26</v>
      </c>
      <c r="B28" s="64" t="s">
        <v>89</v>
      </c>
      <c r="C28" s="65">
        <v>13414.5</v>
      </c>
      <c r="D28" s="15">
        <v>0</v>
      </c>
      <c r="E28" s="15">
        <v>0</v>
      </c>
      <c r="F28" s="15">
        <v>0</v>
      </c>
      <c r="G28" s="15">
        <v>0</v>
      </c>
    </row>
    <row r="29" spans="1:16" x14ac:dyDescent="0.3">
      <c r="A29" s="14">
        <v>27</v>
      </c>
      <c r="B29" s="64" t="s">
        <v>90</v>
      </c>
      <c r="C29" s="65">
        <v>13414.5</v>
      </c>
      <c r="D29" s="15">
        <v>0</v>
      </c>
      <c r="E29" s="15">
        <v>0</v>
      </c>
      <c r="F29" s="15">
        <v>0</v>
      </c>
      <c r="G29" s="15">
        <v>0</v>
      </c>
    </row>
    <row r="30" spans="1:16" x14ac:dyDescent="0.3">
      <c r="A30" s="14">
        <v>28</v>
      </c>
      <c r="B30" s="64" t="s">
        <v>91</v>
      </c>
      <c r="C30" s="65">
        <v>13414.5</v>
      </c>
      <c r="D30" s="15">
        <v>0</v>
      </c>
      <c r="E30" s="15">
        <v>0</v>
      </c>
      <c r="F30" s="15">
        <v>0</v>
      </c>
      <c r="G30" s="15">
        <v>0</v>
      </c>
    </row>
    <row r="31" spans="1:16" x14ac:dyDescent="0.3">
      <c r="A31" s="14">
        <v>29</v>
      </c>
      <c r="B31" s="64" t="s">
        <v>92</v>
      </c>
      <c r="C31" s="65">
        <v>13414.5</v>
      </c>
      <c r="D31" s="15">
        <v>0</v>
      </c>
      <c r="E31" s="15">
        <v>0</v>
      </c>
      <c r="F31" s="15">
        <v>0</v>
      </c>
      <c r="G31" s="15">
        <v>0</v>
      </c>
    </row>
    <row r="32" spans="1:16" x14ac:dyDescent="0.3">
      <c r="A32" s="14">
        <v>30</v>
      </c>
      <c r="B32" s="64" t="s">
        <v>93</v>
      </c>
      <c r="C32" s="65">
        <v>13414.5</v>
      </c>
      <c r="D32" s="15">
        <v>0</v>
      </c>
      <c r="E32" s="15">
        <v>0</v>
      </c>
      <c r="F32" s="15">
        <v>0</v>
      </c>
      <c r="G32" s="15">
        <v>0</v>
      </c>
    </row>
    <row r="33" spans="1:7" x14ac:dyDescent="0.3">
      <c r="A33" s="14">
        <v>31</v>
      </c>
      <c r="B33" s="64" t="s">
        <v>94</v>
      </c>
      <c r="C33" s="65">
        <v>13414.5</v>
      </c>
      <c r="D33" s="15">
        <v>0</v>
      </c>
      <c r="E33" s="15">
        <v>0</v>
      </c>
      <c r="F33" s="15">
        <v>0</v>
      </c>
      <c r="G33" s="15">
        <v>0</v>
      </c>
    </row>
    <row r="34" spans="1:7" x14ac:dyDescent="0.3">
      <c r="A34" s="14">
        <v>32</v>
      </c>
      <c r="B34" s="64" t="s">
        <v>95</v>
      </c>
      <c r="C34" s="65">
        <v>13414.5</v>
      </c>
      <c r="D34" s="15">
        <v>0</v>
      </c>
      <c r="E34" s="15">
        <v>0</v>
      </c>
      <c r="F34" s="15">
        <v>0</v>
      </c>
      <c r="G34" s="15">
        <v>0</v>
      </c>
    </row>
    <row r="35" spans="1:7" x14ac:dyDescent="0.3">
      <c r="A35" s="14">
        <v>33</v>
      </c>
      <c r="B35" s="64" t="s">
        <v>96</v>
      </c>
      <c r="C35" s="65">
        <v>13414.5</v>
      </c>
      <c r="D35" s="15">
        <v>0</v>
      </c>
      <c r="E35" s="15">
        <v>0</v>
      </c>
      <c r="F35" s="15">
        <v>0</v>
      </c>
      <c r="G35" s="15">
        <v>0</v>
      </c>
    </row>
    <row r="36" spans="1:7" x14ac:dyDescent="0.3">
      <c r="A36" s="14">
        <v>34</v>
      </c>
      <c r="B36" s="64" t="s">
        <v>97</v>
      </c>
      <c r="C36" s="65">
        <v>13414.5</v>
      </c>
      <c r="D36" s="15">
        <v>0</v>
      </c>
      <c r="E36" s="15">
        <v>0</v>
      </c>
      <c r="F36" s="15">
        <v>0</v>
      </c>
      <c r="G36" s="15">
        <v>0</v>
      </c>
    </row>
    <row r="37" spans="1:7" x14ac:dyDescent="0.3">
      <c r="A37" s="14">
        <v>35</v>
      </c>
      <c r="B37" s="64" t="s">
        <v>98</v>
      </c>
      <c r="C37" s="65">
        <v>13414.5</v>
      </c>
      <c r="D37" s="15">
        <v>0</v>
      </c>
      <c r="E37" s="15">
        <v>0</v>
      </c>
      <c r="F37" s="15">
        <v>0</v>
      </c>
      <c r="G37" s="15">
        <v>0</v>
      </c>
    </row>
    <row r="38" spans="1:7" x14ac:dyDescent="0.3">
      <c r="A38" s="14">
        <v>36</v>
      </c>
      <c r="B38" s="64" t="s">
        <v>99</v>
      </c>
      <c r="C38" s="65">
        <v>13414.5</v>
      </c>
      <c r="D38" s="15">
        <v>0</v>
      </c>
      <c r="E38" s="15">
        <v>0</v>
      </c>
      <c r="F38" s="15">
        <v>0</v>
      </c>
      <c r="G38" s="15">
        <v>0</v>
      </c>
    </row>
    <row r="39" spans="1:7" x14ac:dyDescent="0.3">
      <c r="A39" s="14">
        <v>37</v>
      </c>
      <c r="B39" s="64" t="s">
        <v>100</v>
      </c>
      <c r="C39" s="65">
        <v>13414.5</v>
      </c>
      <c r="D39" s="15">
        <v>0</v>
      </c>
      <c r="E39" s="15">
        <v>0</v>
      </c>
      <c r="F39" s="15">
        <v>0</v>
      </c>
      <c r="G39" s="15">
        <v>0</v>
      </c>
    </row>
    <row r="40" spans="1:7" x14ac:dyDescent="0.3">
      <c r="A40" s="14">
        <v>38</v>
      </c>
      <c r="B40" s="64" t="s">
        <v>101</v>
      </c>
      <c r="C40" s="65">
        <v>13414.5</v>
      </c>
      <c r="D40" s="15">
        <v>0</v>
      </c>
      <c r="E40" s="15">
        <v>0</v>
      </c>
      <c r="F40" s="15">
        <v>0</v>
      </c>
      <c r="G40" s="15">
        <v>0</v>
      </c>
    </row>
    <row r="41" spans="1:7" x14ac:dyDescent="0.3">
      <c r="A41" s="14">
        <v>39</v>
      </c>
      <c r="B41" s="64" t="s">
        <v>102</v>
      </c>
      <c r="C41" s="65">
        <v>13414.5</v>
      </c>
      <c r="D41" s="15">
        <v>0</v>
      </c>
      <c r="E41" s="15">
        <v>0</v>
      </c>
      <c r="F41" s="15">
        <v>0</v>
      </c>
      <c r="G41" s="15">
        <v>0</v>
      </c>
    </row>
    <row r="42" spans="1:7" x14ac:dyDescent="0.3">
      <c r="A42" s="14">
        <v>40</v>
      </c>
      <c r="B42" s="64" t="s">
        <v>103</v>
      </c>
      <c r="C42" s="65">
        <v>13414.5</v>
      </c>
      <c r="D42" s="15">
        <v>0</v>
      </c>
      <c r="E42" s="15">
        <v>0</v>
      </c>
      <c r="F42" s="15">
        <v>0</v>
      </c>
      <c r="G42" s="15">
        <v>0</v>
      </c>
    </row>
    <row r="43" spans="1:7" x14ac:dyDescent="0.3">
      <c r="A43" s="14">
        <v>41</v>
      </c>
      <c r="B43" s="64" t="s">
        <v>104</v>
      </c>
      <c r="C43" s="65">
        <v>13414.5</v>
      </c>
      <c r="D43" s="15">
        <v>0</v>
      </c>
      <c r="E43" s="15">
        <v>0</v>
      </c>
      <c r="F43" s="15">
        <v>0</v>
      </c>
      <c r="G43" s="15">
        <v>0</v>
      </c>
    </row>
    <row r="44" spans="1:7" x14ac:dyDescent="0.3">
      <c r="A44" s="14">
        <v>42</v>
      </c>
      <c r="B44" s="64" t="s">
        <v>105</v>
      </c>
      <c r="C44" s="65">
        <v>13414.5</v>
      </c>
      <c r="D44" s="15">
        <v>0</v>
      </c>
      <c r="E44" s="15">
        <v>0</v>
      </c>
      <c r="F44" s="15">
        <v>0</v>
      </c>
      <c r="G44" s="15">
        <v>0</v>
      </c>
    </row>
    <row r="45" spans="1:7" x14ac:dyDescent="0.3">
      <c r="A45" s="14">
        <v>43</v>
      </c>
      <c r="B45" s="64" t="s">
        <v>106</v>
      </c>
      <c r="C45" s="65">
        <v>13414.5</v>
      </c>
      <c r="D45" s="15">
        <v>0</v>
      </c>
      <c r="E45" s="15">
        <v>0</v>
      </c>
      <c r="F45" s="15">
        <v>0</v>
      </c>
      <c r="G45" s="15">
        <v>0</v>
      </c>
    </row>
    <row r="46" spans="1:7" x14ac:dyDescent="0.3">
      <c r="A46" s="14">
        <v>44</v>
      </c>
      <c r="B46" s="64" t="s">
        <v>107</v>
      </c>
      <c r="C46" s="65">
        <v>13414.5</v>
      </c>
      <c r="D46" s="15">
        <v>0</v>
      </c>
      <c r="E46" s="15">
        <v>0</v>
      </c>
      <c r="F46" s="15">
        <v>0</v>
      </c>
      <c r="G46" s="15">
        <v>0</v>
      </c>
    </row>
    <row r="47" spans="1:7" x14ac:dyDescent="0.3">
      <c r="A47" s="14">
        <v>45</v>
      </c>
      <c r="B47" s="64" t="s">
        <v>108</v>
      </c>
      <c r="C47" s="65">
        <v>13414.5</v>
      </c>
      <c r="D47" s="15">
        <v>0</v>
      </c>
      <c r="E47" s="15">
        <v>0</v>
      </c>
      <c r="F47" s="15">
        <v>0</v>
      </c>
      <c r="G47" s="15">
        <v>0</v>
      </c>
    </row>
    <row r="48" spans="1:7" x14ac:dyDescent="0.3">
      <c r="A48" s="14">
        <v>46</v>
      </c>
      <c r="B48" s="64" t="s">
        <v>109</v>
      </c>
      <c r="C48" s="65">
        <v>13414.5</v>
      </c>
      <c r="D48" s="15">
        <v>0</v>
      </c>
      <c r="E48" s="15">
        <v>0</v>
      </c>
      <c r="F48" s="15">
        <v>0</v>
      </c>
      <c r="G48" s="15">
        <v>0</v>
      </c>
    </row>
    <row r="49" spans="1:7" x14ac:dyDescent="0.3">
      <c r="A49" s="14">
        <v>47</v>
      </c>
      <c r="B49" s="64" t="s">
        <v>110</v>
      </c>
      <c r="C49" s="65">
        <v>13414.5</v>
      </c>
      <c r="D49" s="15">
        <v>0</v>
      </c>
      <c r="E49" s="15">
        <v>0</v>
      </c>
      <c r="F49" s="15">
        <v>0</v>
      </c>
      <c r="G49" s="15">
        <v>0</v>
      </c>
    </row>
    <row r="50" spans="1:7" x14ac:dyDescent="0.3">
      <c r="A50" s="14">
        <v>48</v>
      </c>
      <c r="B50" s="64" t="s">
        <v>111</v>
      </c>
      <c r="C50" s="65">
        <v>13414.5</v>
      </c>
      <c r="D50" s="15">
        <v>0</v>
      </c>
      <c r="E50" s="15">
        <v>0</v>
      </c>
      <c r="F50" s="15">
        <v>0</v>
      </c>
      <c r="G50" s="15">
        <v>0</v>
      </c>
    </row>
    <row r="51" spans="1:7" x14ac:dyDescent="0.3">
      <c r="A51" s="14">
        <v>49</v>
      </c>
      <c r="B51" s="64" t="s">
        <v>112</v>
      </c>
      <c r="C51" s="65">
        <v>13414.5</v>
      </c>
      <c r="D51" s="15">
        <v>0</v>
      </c>
      <c r="E51" s="15">
        <v>0</v>
      </c>
      <c r="F51" s="15">
        <v>0</v>
      </c>
      <c r="G51" s="15">
        <v>0</v>
      </c>
    </row>
    <row r="52" spans="1:7" x14ac:dyDescent="0.3">
      <c r="A52" s="14">
        <v>50</v>
      </c>
      <c r="B52" s="64" t="s">
        <v>113</v>
      </c>
      <c r="C52" s="65">
        <v>13414.5</v>
      </c>
      <c r="D52" s="15">
        <v>0</v>
      </c>
      <c r="E52" s="15">
        <v>0</v>
      </c>
      <c r="F52" s="15">
        <v>0</v>
      </c>
      <c r="G52" s="15">
        <v>0</v>
      </c>
    </row>
  </sheetData>
  <mergeCells count="6">
    <mergeCell ref="I16:P16"/>
    <mergeCell ref="A1:C1"/>
    <mergeCell ref="H3:K9"/>
    <mergeCell ref="H10:K11"/>
    <mergeCell ref="I18:P18"/>
    <mergeCell ref="I17:P17"/>
  </mergeCells>
  <phoneticPr fontId="12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X53"/>
  <sheetViews>
    <sheetView zoomScale="70" zoomScaleNormal="70" workbookViewId="0">
      <selection activeCell="O16" sqref="O16"/>
    </sheetView>
  </sheetViews>
  <sheetFormatPr defaultRowHeight="14.4" x14ac:dyDescent="0.3"/>
  <cols>
    <col min="1" max="1" width="4.33203125" bestFit="1" customWidth="1"/>
    <col min="2" max="2" width="27.44140625" bestFit="1" customWidth="1"/>
    <col min="3" max="11" width="18.6640625" customWidth="1"/>
    <col min="12" max="12" width="18.6640625" hidden="1" customWidth="1"/>
    <col min="13" max="13" width="9.109375" customWidth="1"/>
    <col min="14" max="14" width="4.33203125" customWidth="1"/>
    <col min="15" max="15" width="27.44140625" customWidth="1"/>
    <col min="16" max="22" width="18.6640625" customWidth="1"/>
    <col min="23" max="23" width="21" customWidth="1"/>
    <col min="24" max="33" width="18.6640625" customWidth="1"/>
    <col min="37" max="37" width="15" bestFit="1" customWidth="1"/>
  </cols>
  <sheetData>
    <row r="1" spans="1:50" ht="27.75" customHeight="1" x14ac:dyDescent="0.3">
      <c r="B1" s="19" t="s">
        <v>34</v>
      </c>
      <c r="C1" s="19" t="s">
        <v>35</v>
      </c>
      <c r="D1" s="19" t="s">
        <v>57</v>
      </c>
      <c r="E1" s="20"/>
      <c r="F1" s="20"/>
      <c r="G1" s="20"/>
      <c r="H1" s="20"/>
      <c r="I1" s="20"/>
      <c r="J1" s="20"/>
    </row>
    <row r="2" spans="1:50" s="9" customFormat="1" ht="25.5" customHeight="1" x14ac:dyDescent="0.4">
      <c r="B2" s="19" t="str">
        <f>'PERSONEL LİSTESİ'!D1</f>
        <v>TEMMUZ</v>
      </c>
      <c r="C2" s="19">
        <f>VLOOKUP(B2,$AJ$4:$AK$15,2,0)</f>
        <v>1710.3487500000001</v>
      </c>
      <c r="D2" s="19">
        <f>VLOOKUP(B2,$AM$4:$AN$15,2,0)</f>
        <v>13414.5</v>
      </c>
      <c r="E2" s="20"/>
      <c r="F2" s="20"/>
      <c r="G2" s="20"/>
      <c r="H2" s="20"/>
      <c r="I2" s="20"/>
      <c r="J2" s="20"/>
      <c r="O2" s="18"/>
      <c r="P2" s="18"/>
    </row>
    <row r="3" spans="1:50" s="1" customFormat="1" ht="60" customHeight="1" x14ac:dyDescent="0.3">
      <c r="A3" s="10"/>
      <c r="B3" s="10" t="s">
        <v>0</v>
      </c>
      <c r="C3" s="10" t="s">
        <v>11</v>
      </c>
      <c r="D3" s="10" t="s">
        <v>36</v>
      </c>
      <c r="E3" s="10" t="s">
        <v>39</v>
      </c>
      <c r="F3" s="10" t="s">
        <v>37</v>
      </c>
      <c r="G3" s="10" t="s">
        <v>40</v>
      </c>
      <c r="H3" s="10" t="s">
        <v>38</v>
      </c>
      <c r="I3" s="10" t="s">
        <v>41</v>
      </c>
      <c r="J3" s="10" t="s">
        <v>42</v>
      </c>
      <c r="K3" s="10" t="s">
        <v>33</v>
      </c>
      <c r="L3" s="10" t="s">
        <v>27</v>
      </c>
      <c r="N3" s="10"/>
      <c r="O3" s="10" t="s">
        <v>0</v>
      </c>
      <c r="P3" s="10" t="s">
        <v>11</v>
      </c>
      <c r="Q3" s="10" t="s">
        <v>12</v>
      </c>
      <c r="R3" s="10" t="s">
        <v>2</v>
      </c>
      <c r="S3" s="10" t="s">
        <v>3</v>
      </c>
      <c r="T3" s="10" t="s">
        <v>4</v>
      </c>
      <c r="U3" s="10" t="s">
        <v>27</v>
      </c>
      <c r="V3" s="10" t="s">
        <v>32</v>
      </c>
      <c r="W3" s="10" t="s">
        <v>63</v>
      </c>
      <c r="X3" s="10" t="s">
        <v>6</v>
      </c>
      <c r="Y3" s="10" t="s">
        <v>5</v>
      </c>
      <c r="Z3" s="10" t="s">
        <v>25</v>
      </c>
      <c r="AA3" s="10" t="s">
        <v>7</v>
      </c>
      <c r="AB3" s="10" t="s">
        <v>1</v>
      </c>
      <c r="AC3" s="10" t="s">
        <v>8</v>
      </c>
      <c r="AD3" s="10" t="s">
        <v>9</v>
      </c>
      <c r="AE3" s="10" t="s">
        <v>10</v>
      </c>
      <c r="AF3" s="10" t="s">
        <v>30</v>
      </c>
      <c r="AG3" s="10" t="s">
        <v>31</v>
      </c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</row>
    <row r="4" spans="1:50" ht="15.6" x14ac:dyDescent="0.3">
      <c r="A4" s="7">
        <v>1</v>
      </c>
      <c r="B4" s="21" t="str">
        <f>'PERSONEL LİSTESİ'!B3</f>
        <v>AD SOYAD 1</v>
      </c>
      <c r="C4" s="22">
        <f>'PERSONEL LİSTESİ'!C3</f>
        <v>13414.5</v>
      </c>
      <c r="D4" s="22">
        <f>'PERSONEL LİSTESİ'!E3</f>
        <v>0</v>
      </c>
      <c r="E4" s="4">
        <f>C4/225*1.5*D4</f>
        <v>0</v>
      </c>
      <c r="F4" s="22">
        <f>'PERSONEL LİSTESİ'!F3</f>
        <v>0</v>
      </c>
      <c r="G4" s="4">
        <f>C4/225*F4*2</f>
        <v>0</v>
      </c>
      <c r="H4" s="22">
        <f>'PERSONEL LİSTESİ'!G3</f>
        <v>0</v>
      </c>
      <c r="I4" s="4">
        <f>C4/225*H4*2</f>
        <v>0</v>
      </c>
      <c r="J4" s="4">
        <f>C4+E4+G4+I4</f>
        <v>13414.5</v>
      </c>
      <c r="K4" s="22">
        <f>'PERSONEL LİSTESİ'!D3</f>
        <v>0</v>
      </c>
      <c r="L4" s="4">
        <f>SUMPRODUCT(--(SUM(K4:K4)&gt;{0;32000;70000;250000}), (SUM(K4:K4)-{0;32000;70000;250000}), {0.15;0.05;0.07;0.08})-SUM($L$3:$L$3)</f>
        <v>0</v>
      </c>
      <c r="N4" s="7">
        <v>1</v>
      </c>
      <c r="O4" s="7" t="str">
        <f t="shared" ref="O4:O35" si="0">B4</f>
        <v>AD SOYAD 1</v>
      </c>
      <c r="P4" s="4">
        <f>J4</f>
        <v>13414.5</v>
      </c>
      <c r="Q4" s="4">
        <v>100608.75</v>
      </c>
      <c r="R4" s="4">
        <f>IF(P4&lt;Q4,P4,Q4)*0.075</f>
        <v>1006.0875</v>
      </c>
      <c r="S4" s="4">
        <f>IF(P4&lt;Q4,P4,Q4)*0</f>
        <v>0</v>
      </c>
      <c r="T4" s="4">
        <f t="shared" ref="T4:T53" si="1">P4-R4-S4</f>
        <v>12408.4125</v>
      </c>
      <c r="U4" s="4" cm="1">
        <f t="array" ref="U4">SUMPRODUCT(--(SUM(K4,T4)&gt;{0;70000;150000;550000}), (SUM(K4,T4)-{0;70000;150000;550000}), {0.15;0.05;0.07;0.08})-SUM($L$3,L4)</f>
        <v>1861.2618749999999</v>
      </c>
      <c r="V4" s="4">
        <f>$C$2</f>
        <v>1710.3487500000001</v>
      </c>
      <c r="W4" s="4">
        <f>IF(U4-V4&lt;=0,0,U4-V4)</f>
        <v>150.91312499999981</v>
      </c>
      <c r="X4" s="4">
        <f t="shared" ref="X4:X35" si="2">P4</f>
        <v>13414.5</v>
      </c>
      <c r="Y4" s="4">
        <f>$D$2</f>
        <v>13414.5</v>
      </c>
      <c r="Z4" s="4">
        <f>IF(X4-Y4&gt;0,X4-Y4,0)</f>
        <v>0</v>
      </c>
      <c r="AA4" s="4">
        <f t="shared" ref="AA4:AA13" si="3">IF(P4&lt;=13414.5,0,Z4*0.00759)</f>
        <v>0</v>
      </c>
      <c r="AB4" s="11">
        <f>IF(C4=0,0,P4-R4-S4-AA4-W4)</f>
        <v>12257.499375000001</v>
      </c>
      <c r="AC4" s="12">
        <f t="shared" ref="AC4:AC10" si="4">IF(P4&lt;Q4,P4,Q4)*0.225</f>
        <v>3018.2625000000003</v>
      </c>
      <c r="AD4" s="12">
        <f t="shared" ref="AD4:AD10" si="5">IF(P4&lt;Q4,P4,Q4)*0.02</f>
        <v>268.29000000000002</v>
      </c>
      <c r="AE4" s="11">
        <f t="shared" ref="AE4:AE35" si="6">P4+AC4+AD4</f>
        <v>16701.052500000002</v>
      </c>
      <c r="AF4" s="16">
        <f t="shared" ref="AF4:AF35" si="7">IF(O4&lt;P4,O4,P4)*0.05</f>
        <v>670.72500000000002</v>
      </c>
      <c r="AG4" s="17">
        <f>AE4-AF4</f>
        <v>16030.327500000001</v>
      </c>
      <c r="AH4" s="45"/>
      <c r="AI4" s="45"/>
      <c r="AJ4" s="45" t="s">
        <v>13</v>
      </c>
      <c r="AK4" s="75">
        <v>1276.0199999999998</v>
      </c>
      <c r="AL4" s="45"/>
      <c r="AM4" s="45" t="s">
        <v>13</v>
      </c>
      <c r="AN4" s="45">
        <v>10008</v>
      </c>
      <c r="AO4" s="45"/>
      <c r="AP4" s="45"/>
      <c r="AQ4" s="45"/>
      <c r="AR4" s="45"/>
      <c r="AS4" s="45"/>
      <c r="AT4" s="45"/>
      <c r="AU4" s="45"/>
      <c r="AV4" s="45"/>
      <c r="AW4" s="45"/>
      <c r="AX4" s="45"/>
    </row>
    <row r="5" spans="1:50" ht="15.6" x14ac:dyDescent="0.3">
      <c r="A5" s="2">
        <v>2</v>
      </c>
      <c r="B5" s="21" t="str">
        <f>'PERSONEL LİSTESİ'!B4</f>
        <v>AD SOYAD 2</v>
      </c>
      <c r="C5" s="22">
        <f>'PERSONEL LİSTESİ'!C4</f>
        <v>13414.5</v>
      </c>
      <c r="D5" s="22">
        <f>'PERSONEL LİSTESİ'!E4</f>
        <v>0</v>
      </c>
      <c r="E5" s="6">
        <f>C5/225*1.5*D5</f>
        <v>0</v>
      </c>
      <c r="F5" s="22">
        <f>'PERSONEL LİSTESİ'!F4</f>
        <v>0</v>
      </c>
      <c r="G5" s="6">
        <f>C5/225*F5*2</f>
        <v>0</v>
      </c>
      <c r="H5" s="22">
        <f>'PERSONEL LİSTESİ'!G4</f>
        <v>0</v>
      </c>
      <c r="I5" s="6">
        <f>C5/225*H5*2</f>
        <v>0</v>
      </c>
      <c r="J5" s="6">
        <f>C5+E5+G5+I5</f>
        <v>13414.5</v>
      </c>
      <c r="K5" s="22">
        <f>'PERSONEL LİSTESİ'!D4</f>
        <v>0</v>
      </c>
      <c r="L5" s="6">
        <f>SUMPRODUCT(--(SUM(K5:K5)&gt;{0;32000;70000;250000}), (SUM(K5:K5)-{0;32000;70000;250000}), {0.15;0.05;0.07;0.08})-SUM($L$3:$L$3)</f>
        <v>0</v>
      </c>
      <c r="N5" s="2">
        <v>2</v>
      </c>
      <c r="O5" s="2" t="str">
        <f t="shared" si="0"/>
        <v>AD SOYAD 2</v>
      </c>
      <c r="P5" s="6">
        <f>J5</f>
        <v>13414.5</v>
      </c>
      <c r="Q5" s="8">
        <v>100608.75</v>
      </c>
      <c r="R5" s="6">
        <f t="shared" ref="R5:R10" si="8">IF(P5&lt;Q5,P5,Q5)*0.075</f>
        <v>1006.0875</v>
      </c>
      <c r="S5" s="6">
        <f t="shared" ref="S5:S10" si="9">IF(P5&lt;Q5,P5,Q5)*0</f>
        <v>0</v>
      </c>
      <c r="T5" s="6">
        <f t="shared" si="1"/>
        <v>12408.4125</v>
      </c>
      <c r="U5" s="6" cm="1">
        <f t="array" ref="U5">SUMPRODUCT(--(SUM(K5,T5)&gt;{0;70000;150000;550000}), (SUM(K5,T5)-{0;70000;150000;550000}), {0.15;0.05;0.07;0.08})-SUM($L$3,L5)</f>
        <v>1861.2618749999999</v>
      </c>
      <c r="V5" s="6">
        <f>$C$2</f>
        <v>1710.3487500000001</v>
      </c>
      <c r="W5" s="6">
        <f>IF(U5-V5&lt;=0,0,U5-V5)</f>
        <v>150.91312499999981</v>
      </c>
      <c r="X5" s="6">
        <f t="shared" si="2"/>
        <v>13414.5</v>
      </c>
      <c r="Y5" s="8">
        <f>$D$2</f>
        <v>13414.5</v>
      </c>
      <c r="Z5" s="6">
        <f>IF(X5-Y5&gt;0,X5-Y5,0)</f>
        <v>0</v>
      </c>
      <c r="AA5" s="6">
        <f t="shared" si="3"/>
        <v>0</v>
      </c>
      <c r="AB5" s="11">
        <f t="shared" ref="AB5:AB53" si="10">IF(C5=0,0,P5-R5-S5-AA5-W5)</f>
        <v>12257.499375000001</v>
      </c>
      <c r="AC5" s="12">
        <f t="shared" si="4"/>
        <v>3018.2625000000003</v>
      </c>
      <c r="AD5" s="12">
        <f t="shared" si="5"/>
        <v>268.29000000000002</v>
      </c>
      <c r="AE5" s="11">
        <f t="shared" si="6"/>
        <v>16701.052500000002</v>
      </c>
      <c r="AF5" s="16">
        <f t="shared" si="7"/>
        <v>670.72500000000002</v>
      </c>
      <c r="AG5" s="17">
        <f t="shared" ref="AG5:AG53" si="11">AE5-AF5</f>
        <v>16030.327500000001</v>
      </c>
      <c r="AH5" s="45"/>
      <c r="AI5" s="45"/>
      <c r="AJ5" s="45" t="s">
        <v>14</v>
      </c>
      <c r="AK5" s="75">
        <v>1276.0199999999998</v>
      </c>
      <c r="AL5" s="45"/>
      <c r="AM5" s="45" t="s">
        <v>14</v>
      </c>
      <c r="AN5" s="45">
        <v>10008</v>
      </c>
      <c r="AO5" s="45"/>
      <c r="AP5" s="45"/>
      <c r="AQ5" s="45"/>
      <c r="AR5" s="45"/>
      <c r="AS5" s="45"/>
      <c r="AT5" s="45"/>
      <c r="AU5" s="45"/>
      <c r="AV5" s="45"/>
      <c r="AW5" s="45"/>
      <c r="AX5" s="45"/>
    </row>
    <row r="6" spans="1:50" ht="15.6" x14ac:dyDescent="0.3">
      <c r="A6" s="3">
        <v>3</v>
      </c>
      <c r="B6" s="21" t="str">
        <f>'PERSONEL LİSTESİ'!B5</f>
        <v>AD SOYAD 3</v>
      </c>
      <c r="C6" s="22">
        <f>'PERSONEL LİSTESİ'!C5</f>
        <v>13414.5</v>
      </c>
      <c r="D6" s="22">
        <f>'PERSONEL LİSTESİ'!E5</f>
        <v>0</v>
      </c>
      <c r="E6" s="4">
        <f t="shared" ref="E6:E53" si="12">C6/225*1.5*D6</f>
        <v>0</v>
      </c>
      <c r="F6" s="22">
        <f>'PERSONEL LİSTESİ'!F5</f>
        <v>0</v>
      </c>
      <c r="G6" s="4">
        <f t="shared" ref="G6:G53" si="13">C6/225*F6*2</f>
        <v>0</v>
      </c>
      <c r="H6" s="22">
        <f>'PERSONEL LİSTESİ'!G5</f>
        <v>0</v>
      </c>
      <c r="I6" s="4">
        <f t="shared" ref="I6:I53" si="14">C6/225*H6*2</f>
        <v>0</v>
      </c>
      <c r="J6" s="4">
        <f t="shared" ref="J6:J53" si="15">C6+E6+G6+I6</f>
        <v>13414.5</v>
      </c>
      <c r="K6" s="22">
        <f>'PERSONEL LİSTESİ'!D5</f>
        <v>0</v>
      </c>
      <c r="L6" s="4">
        <f>SUMPRODUCT(--(SUM(K6:K6)&gt;{0;32000;70000;250000}), (SUM(K6:K6)-{0;32000;70000;250000}), {0.15;0.05;0.07;0.08})-SUM($L$3:$L$3)</f>
        <v>0</v>
      </c>
      <c r="N6" s="3">
        <v>3</v>
      </c>
      <c r="O6" s="3" t="str">
        <f t="shared" si="0"/>
        <v>AD SOYAD 3</v>
      </c>
      <c r="P6" s="4">
        <f t="shared" ref="P6:P53" si="16">J6</f>
        <v>13414.5</v>
      </c>
      <c r="Q6" s="4">
        <v>100608.75</v>
      </c>
      <c r="R6" s="4">
        <f t="shared" si="8"/>
        <v>1006.0875</v>
      </c>
      <c r="S6" s="4">
        <f t="shared" si="9"/>
        <v>0</v>
      </c>
      <c r="T6" s="4">
        <f t="shared" si="1"/>
        <v>12408.4125</v>
      </c>
      <c r="U6" s="4" cm="1">
        <f t="array" ref="U6">SUMPRODUCT(--(SUM(K6,T6)&gt;{0;70000;150000;550000}), (SUM(K6,T6)-{0;70000;150000;550000}), {0.15;0.05;0.07;0.08})-SUM($L$3,L6)</f>
        <v>1861.2618749999999</v>
      </c>
      <c r="V6" s="4">
        <f t="shared" ref="V6:V53" si="17">$C$2</f>
        <v>1710.3487500000001</v>
      </c>
      <c r="W6" s="4">
        <f t="shared" ref="W6:W53" si="18">IF(U6-V6&lt;=0,0,U6-V6)</f>
        <v>150.91312499999981</v>
      </c>
      <c r="X6" s="4">
        <f t="shared" si="2"/>
        <v>13414.5</v>
      </c>
      <c r="Y6" s="4">
        <f t="shared" ref="Y6:Y53" si="19">$D$2</f>
        <v>13414.5</v>
      </c>
      <c r="Z6" s="4">
        <f t="shared" ref="Z6:Z53" si="20">IF(X6-Y6&gt;0,X6-Y6,0)</f>
        <v>0</v>
      </c>
      <c r="AA6" s="4">
        <f t="shared" si="3"/>
        <v>0</v>
      </c>
      <c r="AB6" s="11">
        <f t="shared" si="10"/>
        <v>12257.499375000001</v>
      </c>
      <c r="AC6" s="12">
        <f t="shared" si="4"/>
        <v>3018.2625000000003</v>
      </c>
      <c r="AD6" s="12">
        <f t="shared" si="5"/>
        <v>268.29000000000002</v>
      </c>
      <c r="AE6" s="13">
        <f t="shared" si="6"/>
        <v>16701.052500000002</v>
      </c>
      <c r="AF6" s="16">
        <f t="shared" si="7"/>
        <v>670.72500000000002</v>
      </c>
      <c r="AG6" s="17">
        <f t="shared" si="11"/>
        <v>16030.327500000001</v>
      </c>
      <c r="AH6" s="45"/>
      <c r="AI6" s="45"/>
      <c r="AJ6" s="45" t="s">
        <v>15</v>
      </c>
      <c r="AK6" s="75">
        <v>1276.02</v>
      </c>
      <c r="AL6" s="45"/>
      <c r="AM6" s="45" t="s">
        <v>15</v>
      </c>
      <c r="AN6" s="45">
        <v>10008</v>
      </c>
      <c r="AO6" s="45"/>
      <c r="AP6" s="45"/>
      <c r="AQ6" s="45"/>
      <c r="AR6" s="45"/>
      <c r="AS6" s="45"/>
      <c r="AT6" s="45"/>
      <c r="AU6" s="45"/>
      <c r="AV6" s="45"/>
      <c r="AW6" s="45"/>
      <c r="AX6" s="45"/>
    </row>
    <row r="7" spans="1:50" ht="15.6" x14ac:dyDescent="0.3">
      <c r="A7" s="2">
        <v>4</v>
      </c>
      <c r="B7" s="21" t="str">
        <f>'PERSONEL LİSTESİ'!B6</f>
        <v>AD SOYAD 4</v>
      </c>
      <c r="C7" s="22">
        <f>'PERSONEL LİSTESİ'!C6</f>
        <v>13414.5</v>
      </c>
      <c r="D7" s="22">
        <f>'PERSONEL LİSTESİ'!E6</f>
        <v>0</v>
      </c>
      <c r="E7" s="6">
        <f t="shared" si="12"/>
        <v>0</v>
      </c>
      <c r="F7" s="22">
        <f>'PERSONEL LİSTESİ'!F6</f>
        <v>0</v>
      </c>
      <c r="G7" s="6">
        <f t="shared" si="13"/>
        <v>0</v>
      </c>
      <c r="H7" s="22">
        <f>'PERSONEL LİSTESİ'!G6</f>
        <v>0</v>
      </c>
      <c r="I7" s="6">
        <f t="shared" si="14"/>
        <v>0</v>
      </c>
      <c r="J7" s="6">
        <f t="shared" si="15"/>
        <v>13414.5</v>
      </c>
      <c r="K7" s="22">
        <f>'PERSONEL LİSTESİ'!D6</f>
        <v>0</v>
      </c>
      <c r="L7" s="6">
        <f>SUMPRODUCT(--(SUM(K7:K7)&gt;{0;32000;70000;250000}), (SUM(K7:K7)-{0;32000;70000;250000}), {0.15;0.05;0.07;0.08})-SUM($L$3:$L$3)</f>
        <v>0</v>
      </c>
      <c r="N7" s="2">
        <v>4</v>
      </c>
      <c r="O7" s="2" t="str">
        <f t="shared" si="0"/>
        <v>AD SOYAD 4</v>
      </c>
      <c r="P7" s="6">
        <f t="shared" si="16"/>
        <v>13414.5</v>
      </c>
      <c r="Q7" s="8">
        <v>100608.75</v>
      </c>
      <c r="R7" s="6">
        <f t="shared" si="8"/>
        <v>1006.0875</v>
      </c>
      <c r="S7" s="6">
        <f t="shared" si="9"/>
        <v>0</v>
      </c>
      <c r="T7" s="6">
        <f t="shared" si="1"/>
        <v>12408.4125</v>
      </c>
      <c r="U7" s="6" cm="1">
        <f t="array" ref="U7">SUMPRODUCT(--(SUM(K7,T7)&gt;{0;70000;150000;550000}), (SUM(K7,T7)-{0;70000;150000;550000}), {0.15;0.05;0.07;0.08})-SUM($L$3,L7)</f>
        <v>1861.2618749999999</v>
      </c>
      <c r="V7" s="6">
        <f t="shared" si="17"/>
        <v>1710.3487500000001</v>
      </c>
      <c r="W7" s="6">
        <f t="shared" si="18"/>
        <v>150.91312499999981</v>
      </c>
      <c r="X7" s="6">
        <f t="shared" si="2"/>
        <v>13414.5</v>
      </c>
      <c r="Y7" s="8">
        <f t="shared" si="19"/>
        <v>13414.5</v>
      </c>
      <c r="Z7" s="6">
        <f t="shared" si="20"/>
        <v>0</v>
      </c>
      <c r="AA7" s="6">
        <f t="shared" si="3"/>
        <v>0</v>
      </c>
      <c r="AB7" s="11">
        <f t="shared" si="10"/>
        <v>12257.499375000001</v>
      </c>
      <c r="AC7" s="12">
        <f t="shared" si="4"/>
        <v>3018.2625000000003</v>
      </c>
      <c r="AD7" s="12">
        <f t="shared" si="5"/>
        <v>268.29000000000002</v>
      </c>
      <c r="AE7" s="11">
        <f t="shared" si="6"/>
        <v>16701.052500000002</v>
      </c>
      <c r="AF7" s="16">
        <f t="shared" si="7"/>
        <v>670.72500000000002</v>
      </c>
      <c r="AG7" s="17">
        <f t="shared" si="11"/>
        <v>16030.327500000001</v>
      </c>
      <c r="AH7" s="45"/>
      <c r="AI7" s="45"/>
      <c r="AJ7" s="45" t="s">
        <v>16</v>
      </c>
      <c r="AK7" s="75">
        <v>1276.0199999999995</v>
      </c>
      <c r="AL7" s="45"/>
      <c r="AM7" s="45" t="s">
        <v>16</v>
      </c>
      <c r="AN7" s="45">
        <v>10008</v>
      </c>
      <c r="AO7" s="45"/>
      <c r="AP7" s="45"/>
      <c r="AQ7" s="45"/>
      <c r="AR7" s="45"/>
      <c r="AS7" s="45"/>
      <c r="AT7" s="45"/>
      <c r="AU7" s="45"/>
      <c r="AV7" s="45"/>
      <c r="AW7" s="45"/>
      <c r="AX7" s="45"/>
    </row>
    <row r="8" spans="1:50" ht="15.6" x14ac:dyDescent="0.3">
      <c r="A8" s="3">
        <v>5</v>
      </c>
      <c r="B8" s="21" t="str">
        <f>'PERSONEL LİSTESİ'!B7</f>
        <v>AD SOYAD 5</v>
      </c>
      <c r="C8" s="22">
        <f>'PERSONEL LİSTESİ'!C7</f>
        <v>13414.5</v>
      </c>
      <c r="D8" s="22">
        <f>'PERSONEL LİSTESİ'!E7</f>
        <v>0</v>
      </c>
      <c r="E8" s="4">
        <f t="shared" si="12"/>
        <v>0</v>
      </c>
      <c r="F8" s="22">
        <f>'PERSONEL LİSTESİ'!F7</f>
        <v>0</v>
      </c>
      <c r="G8" s="4">
        <f t="shared" si="13"/>
        <v>0</v>
      </c>
      <c r="H8" s="22">
        <f>'PERSONEL LİSTESİ'!G7</f>
        <v>0</v>
      </c>
      <c r="I8" s="4">
        <f t="shared" si="14"/>
        <v>0</v>
      </c>
      <c r="J8" s="4">
        <f t="shared" si="15"/>
        <v>13414.5</v>
      </c>
      <c r="K8" s="22">
        <f>'PERSONEL LİSTESİ'!D7</f>
        <v>0</v>
      </c>
      <c r="L8" s="4">
        <f>SUMPRODUCT(--(SUM(K8:K8)&gt;{0;32000;70000;250000}), (SUM(K8:K8)-{0;32000;70000;250000}), {0.15;0.05;0.07;0.08})-SUM($L$3:$L$3)</f>
        <v>0</v>
      </c>
      <c r="N8" s="3">
        <v>5</v>
      </c>
      <c r="O8" s="3" t="str">
        <f t="shared" si="0"/>
        <v>AD SOYAD 5</v>
      </c>
      <c r="P8" s="4">
        <f t="shared" si="16"/>
        <v>13414.5</v>
      </c>
      <c r="Q8" s="4">
        <v>100608.75</v>
      </c>
      <c r="R8" s="4">
        <f t="shared" si="8"/>
        <v>1006.0875</v>
      </c>
      <c r="S8" s="4">
        <f t="shared" si="9"/>
        <v>0</v>
      </c>
      <c r="T8" s="4">
        <f t="shared" si="1"/>
        <v>12408.4125</v>
      </c>
      <c r="U8" s="4" cm="1">
        <f t="array" ref="U8">SUMPRODUCT(--(SUM(K8,T8)&gt;{0;70000;150000;550000}), (SUM(K8,T8)-{0;70000;150000;550000}), {0.15;0.05;0.07;0.08})-SUM($L$3,L8)</f>
        <v>1861.2618749999999</v>
      </c>
      <c r="V8" s="4">
        <f t="shared" si="17"/>
        <v>1710.3487500000001</v>
      </c>
      <c r="W8" s="4">
        <f t="shared" si="18"/>
        <v>150.91312499999981</v>
      </c>
      <c r="X8" s="4">
        <f t="shared" si="2"/>
        <v>13414.5</v>
      </c>
      <c r="Y8" s="4">
        <f t="shared" si="19"/>
        <v>13414.5</v>
      </c>
      <c r="Z8" s="4">
        <f t="shared" si="20"/>
        <v>0</v>
      </c>
      <c r="AA8" s="4">
        <f t="shared" si="3"/>
        <v>0</v>
      </c>
      <c r="AB8" s="11">
        <f t="shared" si="10"/>
        <v>12257.499375000001</v>
      </c>
      <c r="AC8" s="12">
        <f t="shared" si="4"/>
        <v>3018.2625000000003</v>
      </c>
      <c r="AD8" s="12">
        <f t="shared" si="5"/>
        <v>268.29000000000002</v>
      </c>
      <c r="AE8" s="13">
        <f t="shared" si="6"/>
        <v>16701.052500000002</v>
      </c>
      <c r="AF8" s="16">
        <f t="shared" si="7"/>
        <v>670.72500000000002</v>
      </c>
      <c r="AG8" s="17">
        <f t="shared" si="11"/>
        <v>16030.327500000001</v>
      </c>
      <c r="AH8" s="45"/>
      <c r="AI8" s="45"/>
      <c r="AJ8" s="45" t="s">
        <v>17</v>
      </c>
      <c r="AK8" s="75">
        <v>1276.0200000000004</v>
      </c>
      <c r="AL8" s="45"/>
      <c r="AM8" s="45" t="s">
        <v>17</v>
      </c>
      <c r="AN8" s="45">
        <v>10008</v>
      </c>
      <c r="AO8" s="45"/>
      <c r="AP8" s="45"/>
      <c r="AQ8" s="45"/>
      <c r="AR8" s="45"/>
      <c r="AS8" s="45"/>
      <c r="AT8" s="45"/>
      <c r="AU8" s="45"/>
      <c r="AV8" s="45"/>
      <c r="AW8" s="45"/>
      <c r="AX8" s="45"/>
    </row>
    <row r="9" spans="1:50" ht="15.6" x14ac:dyDescent="0.3">
      <c r="A9" s="2">
        <v>6</v>
      </c>
      <c r="B9" s="21" t="str">
        <f>'PERSONEL LİSTESİ'!B8</f>
        <v>AD SOYAD 6</v>
      </c>
      <c r="C9" s="22">
        <f>'PERSONEL LİSTESİ'!C8</f>
        <v>13414.5</v>
      </c>
      <c r="D9" s="22">
        <f>'PERSONEL LİSTESİ'!E8</f>
        <v>0</v>
      </c>
      <c r="E9" s="6">
        <f t="shared" si="12"/>
        <v>0</v>
      </c>
      <c r="F9" s="22">
        <f>'PERSONEL LİSTESİ'!F8</f>
        <v>0</v>
      </c>
      <c r="G9" s="6">
        <f t="shared" si="13"/>
        <v>0</v>
      </c>
      <c r="H9" s="22">
        <f>'PERSONEL LİSTESİ'!G8</f>
        <v>0</v>
      </c>
      <c r="I9" s="6">
        <f t="shared" si="14"/>
        <v>0</v>
      </c>
      <c r="J9" s="6">
        <f t="shared" si="15"/>
        <v>13414.5</v>
      </c>
      <c r="K9" s="22">
        <f>'PERSONEL LİSTESİ'!D8</f>
        <v>0</v>
      </c>
      <c r="L9" s="6">
        <f>SUMPRODUCT(--(SUM(K9:K9)&gt;{0;32000;70000;250000}), (SUM(K9:K9)-{0;32000;70000;250000}), {0.15;0.05;0.07;0.08})-SUM($L$3:$L$3)</f>
        <v>0</v>
      </c>
      <c r="N9" s="2">
        <v>6</v>
      </c>
      <c r="O9" s="2" t="str">
        <f t="shared" si="0"/>
        <v>AD SOYAD 6</v>
      </c>
      <c r="P9" s="6">
        <f t="shared" si="16"/>
        <v>13414.5</v>
      </c>
      <c r="Q9" s="8">
        <v>100608.75</v>
      </c>
      <c r="R9" s="6">
        <f t="shared" si="8"/>
        <v>1006.0875</v>
      </c>
      <c r="S9" s="6">
        <f t="shared" si="9"/>
        <v>0</v>
      </c>
      <c r="T9" s="6">
        <f t="shared" si="1"/>
        <v>12408.4125</v>
      </c>
      <c r="U9" s="6" cm="1">
        <f t="array" ref="U9">SUMPRODUCT(--(SUM(K9,T9)&gt;{0;70000;150000;550000}), (SUM(K9,T9)-{0;70000;150000;550000}), {0.15;0.05;0.07;0.08})-SUM($L$3,L9)</f>
        <v>1861.2618749999999</v>
      </c>
      <c r="V9" s="6">
        <f t="shared" si="17"/>
        <v>1710.3487500000001</v>
      </c>
      <c r="W9" s="6">
        <f t="shared" si="18"/>
        <v>150.91312499999981</v>
      </c>
      <c r="X9" s="6">
        <f t="shared" si="2"/>
        <v>13414.5</v>
      </c>
      <c r="Y9" s="8">
        <f t="shared" si="19"/>
        <v>13414.5</v>
      </c>
      <c r="Z9" s="6">
        <f t="shared" si="20"/>
        <v>0</v>
      </c>
      <c r="AA9" s="6">
        <f t="shared" si="3"/>
        <v>0</v>
      </c>
      <c r="AB9" s="11">
        <f t="shared" si="10"/>
        <v>12257.499375000001</v>
      </c>
      <c r="AC9" s="12">
        <f t="shared" si="4"/>
        <v>3018.2625000000003</v>
      </c>
      <c r="AD9" s="12">
        <f t="shared" si="5"/>
        <v>268.29000000000002</v>
      </c>
      <c r="AE9" s="11">
        <f t="shared" si="6"/>
        <v>16701.052500000002</v>
      </c>
      <c r="AF9" s="16">
        <f t="shared" si="7"/>
        <v>670.72500000000002</v>
      </c>
      <c r="AG9" s="17">
        <f t="shared" si="11"/>
        <v>16030.327500000001</v>
      </c>
      <c r="AH9" s="45"/>
      <c r="AI9" s="45"/>
      <c r="AJ9" s="45" t="s">
        <v>18</v>
      </c>
      <c r="AK9" s="75">
        <v>1276.0200000000004</v>
      </c>
      <c r="AL9" s="45"/>
      <c r="AM9" s="45" t="s">
        <v>18</v>
      </c>
      <c r="AN9" s="45">
        <v>10008</v>
      </c>
      <c r="AO9" s="45"/>
      <c r="AP9" s="45"/>
      <c r="AQ9" s="45"/>
      <c r="AR9" s="45"/>
      <c r="AS9" s="45"/>
      <c r="AT9" s="45"/>
      <c r="AU9" s="45"/>
      <c r="AV9" s="45"/>
      <c r="AW9" s="45"/>
      <c r="AX9" s="45"/>
    </row>
    <row r="10" spans="1:50" ht="15.6" x14ac:dyDescent="0.3">
      <c r="A10" s="3">
        <v>7</v>
      </c>
      <c r="B10" s="21" t="str">
        <f>'PERSONEL LİSTESİ'!B9</f>
        <v>AD SOYAD 7</v>
      </c>
      <c r="C10" s="22">
        <f>'PERSONEL LİSTESİ'!C9</f>
        <v>13414.5</v>
      </c>
      <c r="D10" s="22">
        <f>'PERSONEL LİSTESİ'!E9</f>
        <v>0</v>
      </c>
      <c r="E10" s="4">
        <f t="shared" si="12"/>
        <v>0</v>
      </c>
      <c r="F10" s="22">
        <f>'PERSONEL LİSTESİ'!F9</f>
        <v>0</v>
      </c>
      <c r="G10" s="4">
        <f t="shared" si="13"/>
        <v>0</v>
      </c>
      <c r="H10" s="22">
        <f>'PERSONEL LİSTESİ'!G9</f>
        <v>0</v>
      </c>
      <c r="I10" s="4">
        <f t="shared" si="14"/>
        <v>0</v>
      </c>
      <c r="J10" s="4">
        <f t="shared" si="15"/>
        <v>13414.5</v>
      </c>
      <c r="K10" s="22">
        <f>'PERSONEL LİSTESİ'!D9</f>
        <v>0</v>
      </c>
      <c r="L10" s="4">
        <f>SUMPRODUCT(--(SUM(K10:K10)&gt;{0;32000;70000;250000}), (SUM(K10:K10)-{0;32000;70000;250000}), {0.15;0.05;0.07;0.08})-SUM($L$3:$L$3)</f>
        <v>0</v>
      </c>
      <c r="N10" s="3">
        <v>7</v>
      </c>
      <c r="O10" s="3" t="str">
        <f t="shared" si="0"/>
        <v>AD SOYAD 7</v>
      </c>
      <c r="P10" s="4">
        <f t="shared" si="16"/>
        <v>13414.5</v>
      </c>
      <c r="Q10" s="4">
        <v>100608.75</v>
      </c>
      <c r="R10" s="4">
        <f t="shared" si="8"/>
        <v>1006.0875</v>
      </c>
      <c r="S10" s="4">
        <f t="shared" si="9"/>
        <v>0</v>
      </c>
      <c r="T10" s="4">
        <f t="shared" si="1"/>
        <v>12408.4125</v>
      </c>
      <c r="U10" s="4" cm="1">
        <f t="array" ref="U10">SUMPRODUCT(--(SUM(K10,T10)&gt;{0;70000;150000;550000}), (SUM(K10,T10)-{0;70000;150000;550000}), {0.15;0.05;0.07;0.08})-SUM($L$3,L10)</f>
        <v>1861.2618749999999</v>
      </c>
      <c r="V10" s="4">
        <f t="shared" si="17"/>
        <v>1710.3487500000001</v>
      </c>
      <c r="W10" s="4">
        <f t="shared" si="18"/>
        <v>150.91312499999981</v>
      </c>
      <c r="X10" s="4">
        <f t="shared" si="2"/>
        <v>13414.5</v>
      </c>
      <c r="Y10" s="4">
        <f t="shared" si="19"/>
        <v>13414.5</v>
      </c>
      <c r="Z10" s="4">
        <f t="shared" si="20"/>
        <v>0</v>
      </c>
      <c r="AA10" s="4">
        <f t="shared" si="3"/>
        <v>0</v>
      </c>
      <c r="AB10" s="11">
        <f t="shared" si="10"/>
        <v>12257.499375000001</v>
      </c>
      <c r="AC10" s="12">
        <f t="shared" si="4"/>
        <v>3018.2625000000003</v>
      </c>
      <c r="AD10" s="12">
        <f t="shared" si="5"/>
        <v>268.29000000000002</v>
      </c>
      <c r="AE10" s="13">
        <f t="shared" si="6"/>
        <v>16701.052500000002</v>
      </c>
      <c r="AF10" s="16">
        <f t="shared" si="7"/>
        <v>670.72500000000002</v>
      </c>
      <c r="AG10" s="17">
        <f t="shared" si="11"/>
        <v>16030.327500000001</v>
      </c>
      <c r="AH10" s="45"/>
      <c r="AI10" s="45"/>
      <c r="AJ10" s="45" t="s">
        <v>19</v>
      </c>
      <c r="AK10" s="75">
        <v>1710.3487500000001</v>
      </c>
      <c r="AL10" s="45"/>
      <c r="AM10" s="45" t="s">
        <v>19</v>
      </c>
      <c r="AN10" s="45">
        <v>13414.5</v>
      </c>
      <c r="AO10" s="45"/>
      <c r="AP10" s="45"/>
      <c r="AQ10" s="45"/>
      <c r="AR10" s="45"/>
      <c r="AS10" s="45"/>
      <c r="AT10" s="45"/>
      <c r="AU10" s="45"/>
      <c r="AV10" s="45"/>
      <c r="AW10" s="45"/>
      <c r="AX10" s="45"/>
    </row>
    <row r="11" spans="1:50" ht="15.6" x14ac:dyDescent="0.3">
      <c r="A11" s="2">
        <v>8</v>
      </c>
      <c r="B11" s="21" t="str">
        <f>'PERSONEL LİSTESİ'!B10</f>
        <v>AD SOYAD 8</v>
      </c>
      <c r="C11" s="22">
        <f>'PERSONEL LİSTESİ'!C10</f>
        <v>13414.5</v>
      </c>
      <c r="D11" s="22">
        <f>'PERSONEL LİSTESİ'!E10</f>
        <v>0</v>
      </c>
      <c r="E11" s="6">
        <f t="shared" si="12"/>
        <v>0</v>
      </c>
      <c r="F11" s="22">
        <f>'PERSONEL LİSTESİ'!F10</f>
        <v>0</v>
      </c>
      <c r="G11" s="6">
        <f t="shared" si="13"/>
        <v>0</v>
      </c>
      <c r="H11" s="22">
        <f>'PERSONEL LİSTESİ'!G10</f>
        <v>0</v>
      </c>
      <c r="I11" s="6">
        <f t="shared" si="14"/>
        <v>0</v>
      </c>
      <c r="J11" s="6">
        <f t="shared" si="15"/>
        <v>13414.5</v>
      </c>
      <c r="K11" s="22">
        <f>'PERSONEL LİSTESİ'!D10</f>
        <v>0</v>
      </c>
      <c r="L11" s="6">
        <f>SUMPRODUCT(--(SUM(K11:K11)&gt;{0;32000;70000;250000}), (SUM(K11:K11)-{0;32000;70000;250000}), {0.15;0.05;0.07;0.08})-SUM($L$3:$L$3)</f>
        <v>0</v>
      </c>
      <c r="N11" s="2">
        <v>8</v>
      </c>
      <c r="O11" s="2" t="str">
        <f t="shared" si="0"/>
        <v>AD SOYAD 8</v>
      </c>
      <c r="P11" s="6">
        <f t="shared" si="16"/>
        <v>13414.5</v>
      </c>
      <c r="Q11" s="8">
        <v>100608.75</v>
      </c>
      <c r="R11" s="6">
        <v>0</v>
      </c>
      <c r="S11" s="6">
        <v>0</v>
      </c>
      <c r="T11" s="6">
        <f t="shared" si="1"/>
        <v>13414.5</v>
      </c>
      <c r="U11" s="6" cm="1">
        <f t="array" ref="U11">SUMPRODUCT(--(SUM(K11,T11)&gt;{0;70000;150000;550000}), (SUM(K11,T11)-{0;70000;150000;550000}), {0.15;0.05;0.07;0.08})-SUM($L$3,L11)</f>
        <v>2012.175</v>
      </c>
      <c r="V11" s="6">
        <f t="shared" si="17"/>
        <v>1710.3487500000001</v>
      </c>
      <c r="W11" s="6">
        <f t="shared" si="18"/>
        <v>301.82624999999985</v>
      </c>
      <c r="X11" s="6">
        <f t="shared" si="2"/>
        <v>13414.5</v>
      </c>
      <c r="Y11" s="8">
        <f t="shared" si="19"/>
        <v>13414.5</v>
      </c>
      <c r="Z11" s="6">
        <f t="shared" si="20"/>
        <v>0</v>
      </c>
      <c r="AA11" s="6">
        <f t="shared" si="3"/>
        <v>0</v>
      </c>
      <c r="AB11" s="11">
        <f t="shared" si="10"/>
        <v>13112.67375</v>
      </c>
      <c r="AC11" s="12">
        <v>0</v>
      </c>
      <c r="AD11" s="12">
        <v>0</v>
      </c>
      <c r="AE11" s="11">
        <f t="shared" si="6"/>
        <v>13414.5</v>
      </c>
      <c r="AF11" s="16">
        <f t="shared" si="7"/>
        <v>670.72500000000002</v>
      </c>
      <c r="AG11" s="17">
        <f t="shared" si="11"/>
        <v>12743.775</v>
      </c>
      <c r="AH11" s="45"/>
      <c r="AI11" s="45"/>
      <c r="AJ11" s="45" t="s">
        <v>20</v>
      </c>
      <c r="AK11" s="75">
        <v>1902.6212499999983</v>
      </c>
      <c r="AL11" s="45"/>
      <c r="AM11" s="45" t="s">
        <v>20</v>
      </c>
      <c r="AN11" s="45">
        <v>13414.5</v>
      </c>
      <c r="AO11" s="45"/>
      <c r="AP11" s="45"/>
      <c r="AQ11" s="45"/>
      <c r="AR11" s="45"/>
      <c r="AS11" s="45"/>
      <c r="AT11" s="45"/>
      <c r="AU11" s="45"/>
      <c r="AV11" s="45"/>
      <c r="AW11" s="45"/>
      <c r="AX11" s="45"/>
    </row>
    <row r="12" spans="1:50" ht="15.6" x14ac:dyDescent="0.3">
      <c r="A12" s="3">
        <v>9</v>
      </c>
      <c r="B12" s="21" t="str">
        <f>'PERSONEL LİSTESİ'!B11</f>
        <v>AD SOYAD 9</v>
      </c>
      <c r="C12" s="22">
        <f>'PERSONEL LİSTESİ'!C11</f>
        <v>13414.5</v>
      </c>
      <c r="D12" s="22">
        <f>'PERSONEL LİSTESİ'!E11</f>
        <v>0</v>
      </c>
      <c r="E12" s="4">
        <f t="shared" si="12"/>
        <v>0</v>
      </c>
      <c r="F12" s="22">
        <f>'PERSONEL LİSTESİ'!F11</f>
        <v>0</v>
      </c>
      <c r="G12" s="4">
        <f t="shared" si="13"/>
        <v>0</v>
      </c>
      <c r="H12" s="22">
        <f>'PERSONEL LİSTESİ'!G11</f>
        <v>0</v>
      </c>
      <c r="I12" s="4">
        <f t="shared" si="14"/>
        <v>0</v>
      </c>
      <c r="J12" s="4">
        <f t="shared" si="15"/>
        <v>13414.5</v>
      </c>
      <c r="K12" s="22">
        <f>'PERSONEL LİSTESİ'!D11</f>
        <v>0</v>
      </c>
      <c r="L12" s="4">
        <f>SUMPRODUCT(--(SUM(K12:K12)&gt;{0;32000;70000;250000}), (SUM(K12:K12)-{0;32000;70000;250000}), {0.15;0.05;0.07;0.08})-SUM($L$3:$L$3)</f>
        <v>0</v>
      </c>
      <c r="N12" s="3">
        <v>9</v>
      </c>
      <c r="O12" s="3" t="str">
        <f t="shared" si="0"/>
        <v>AD SOYAD 9</v>
      </c>
      <c r="P12" s="4">
        <f t="shared" si="16"/>
        <v>13414.5</v>
      </c>
      <c r="Q12" s="4">
        <v>100608.75</v>
      </c>
      <c r="R12" s="4">
        <v>0</v>
      </c>
      <c r="S12" s="4">
        <v>0</v>
      </c>
      <c r="T12" s="4">
        <f t="shared" si="1"/>
        <v>13414.5</v>
      </c>
      <c r="U12" s="4" cm="1">
        <f t="array" ref="U12">SUMPRODUCT(--(SUM(K12,T12)&gt;{0;70000;150000;550000}), (SUM(K12,T12)-{0;70000;150000;550000}), {0.15;0.05;0.07;0.08})-SUM($L$3,L12)</f>
        <v>2012.175</v>
      </c>
      <c r="V12" s="4">
        <f t="shared" si="17"/>
        <v>1710.3487500000001</v>
      </c>
      <c r="W12" s="4">
        <f t="shared" si="18"/>
        <v>301.82624999999985</v>
      </c>
      <c r="X12" s="4">
        <f t="shared" si="2"/>
        <v>13414.5</v>
      </c>
      <c r="Y12" s="4">
        <f t="shared" si="19"/>
        <v>13414.5</v>
      </c>
      <c r="Z12" s="4">
        <f t="shared" si="20"/>
        <v>0</v>
      </c>
      <c r="AA12" s="4">
        <f t="shared" si="3"/>
        <v>0</v>
      </c>
      <c r="AB12" s="11">
        <f t="shared" si="10"/>
        <v>13112.67375</v>
      </c>
      <c r="AC12" s="12">
        <v>0</v>
      </c>
      <c r="AD12" s="12">
        <v>0</v>
      </c>
      <c r="AE12" s="13">
        <f t="shared" si="6"/>
        <v>13414.5</v>
      </c>
      <c r="AF12" s="16">
        <f t="shared" si="7"/>
        <v>670.72500000000002</v>
      </c>
      <c r="AG12" s="17">
        <f t="shared" si="11"/>
        <v>12743.775</v>
      </c>
      <c r="AH12" s="45"/>
      <c r="AI12" s="45"/>
      <c r="AJ12" s="45" t="s">
        <v>21</v>
      </c>
      <c r="AK12" s="75">
        <v>2280.4650000000001</v>
      </c>
      <c r="AL12" s="45"/>
      <c r="AM12" s="45" t="s">
        <v>21</v>
      </c>
      <c r="AN12" s="45">
        <v>13414.5</v>
      </c>
      <c r="AO12" s="45"/>
      <c r="AP12" s="45"/>
      <c r="AQ12" s="45"/>
      <c r="AR12" s="45"/>
      <c r="AS12" s="45"/>
      <c r="AT12" s="45"/>
      <c r="AU12" s="45"/>
      <c r="AV12" s="45"/>
      <c r="AW12" s="45"/>
      <c r="AX12" s="45"/>
    </row>
    <row r="13" spans="1:50" ht="15.6" x14ac:dyDescent="0.3">
      <c r="A13" s="2">
        <v>10</v>
      </c>
      <c r="B13" s="21" t="str">
        <f>'PERSONEL LİSTESİ'!B12</f>
        <v>AD SOYAD 10</v>
      </c>
      <c r="C13" s="22">
        <f>'PERSONEL LİSTESİ'!C12</f>
        <v>13414.5</v>
      </c>
      <c r="D13" s="22">
        <f>'PERSONEL LİSTESİ'!E12</f>
        <v>0</v>
      </c>
      <c r="E13" s="6">
        <f t="shared" si="12"/>
        <v>0</v>
      </c>
      <c r="F13" s="22">
        <f>'PERSONEL LİSTESİ'!F12</f>
        <v>0</v>
      </c>
      <c r="G13" s="6">
        <f t="shared" si="13"/>
        <v>0</v>
      </c>
      <c r="H13" s="22">
        <f>'PERSONEL LİSTESİ'!G12</f>
        <v>0</v>
      </c>
      <c r="I13" s="6">
        <f t="shared" si="14"/>
        <v>0</v>
      </c>
      <c r="J13" s="6">
        <f t="shared" si="15"/>
        <v>13414.5</v>
      </c>
      <c r="K13" s="22">
        <f>'PERSONEL LİSTESİ'!D12</f>
        <v>0</v>
      </c>
      <c r="L13" s="6">
        <f>SUMPRODUCT(--(SUM(K13:K13)&gt;{0;32000;70000;250000}), (SUM(K13:K13)-{0;32000;70000;250000}), {0.15;0.05;0.07;0.08})-SUM($L$3:$L$3)</f>
        <v>0</v>
      </c>
      <c r="N13" s="2">
        <v>10</v>
      </c>
      <c r="O13" s="2" t="str">
        <f t="shared" si="0"/>
        <v>AD SOYAD 10</v>
      </c>
      <c r="P13" s="6">
        <f t="shared" si="16"/>
        <v>13414.5</v>
      </c>
      <c r="Q13" s="8">
        <v>100608.75</v>
      </c>
      <c r="R13" s="6">
        <f t="shared" ref="R13:R53" si="21">IF(P13&lt;Q13,P13,Q13)*0.14</f>
        <v>1878.0300000000002</v>
      </c>
      <c r="S13" s="6">
        <f t="shared" ref="S13:S53" si="22">IF(P13&lt;Q13,P13,Q13)*0.01</f>
        <v>134.14500000000001</v>
      </c>
      <c r="T13" s="6">
        <f t="shared" si="1"/>
        <v>11402.324999999999</v>
      </c>
      <c r="U13" s="6" cm="1">
        <f t="array" ref="U13">SUMPRODUCT(--(SUM(K13,T13)&gt;{0;70000;150000;550000}), (SUM(K13,T13)-{0;70000;150000;550000}), {0.15;0.05;0.07;0.08})-SUM($L$3,L13)</f>
        <v>1710.3487499999999</v>
      </c>
      <c r="V13" s="6">
        <f t="shared" si="17"/>
        <v>1710.3487500000001</v>
      </c>
      <c r="W13" s="6">
        <f t="shared" si="18"/>
        <v>0</v>
      </c>
      <c r="X13" s="6">
        <f t="shared" si="2"/>
        <v>13414.5</v>
      </c>
      <c r="Y13" s="8">
        <f t="shared" si="19"/>
        <v>13414.5</v>
      </c>
      <c r="Z13" s="6">
        <f t="shared" si="20"/>
        <v>0</v>
      </c>
      <c r="AA13" s="6">
        <f t="shared" si="3"/>
        <v>0</v>
      </c>
      <c r="AB13" s="11">
        <f t="shared" si="10"/>
        <v>11402.324999999999</v>
      </c>
      <c r="AC13" s="12">
        <f t="shared" ref="AC13:AC53" si="23">IF(P13&lt;Q13,P13,Q13)*0.205</f>
        <v>2749.9724999999999</v>
      </c>
      <c r="AD13" s="12">
        <f t="shared" ref="AD13:AD53" si="24">IF(P13&lt;Q13,P13,Q13)*0.02</f>
        <v>268.29000000000002</v>
      </c>
      <c r="AE13" s="11">
        <f t="shared" si="6"/>
        <v>16432.762500000001</v>
      </c>
      <c r="AF13" s="16">
        <f t="shared" si="7"/>
        <v>670.72500000000002</v>
      </c>
      <c r="AG13" s="17">
        <f t="shared" si="11"/>
        <v>15762.0375</v>
      </c>
      <c r="AH13" s="45"/>
      <c r="AI13" s="45"/>
      <c r="AJ13" s="45" t="s">
        <v>22</v>
      </c>
      <c r="AK13" s="75">
        <v>2280.4649999999983</v>
      </c>
      <c r="AL13" s="45"/>
      <c r="AM13" s="45" t="s">
        <v>22</v>
      </c>
      <c r="AN13" s="45">
        <v>13414.5</v>
      </c>
      <c r="AO13" s="45"/>
      <c r="AP13" s="45"/>
      <c r="AQ13" s="45"/>
      <c r="AR13" s="45"/>
      <c r="AS13" s="45"/>
      <c r="AT13" s="45"/>
      <c r="AU13" s="45"/>
      <c r="AV13" s="45"/>
      <c r="AW13" s="45"/>
      <c r="AX13" s="45"/>
    </row>
    <row r="14" spans="1:50" ht="15.6" x14ac:dyDescent="0.3">
      <c r="A14" s="3">
        <v>11</v>
      </c>
      <c r="B14" s="21" t="str">
        <f>'PERSONEL LİSTESİ'!B13</f>
        <v>AD SOYAD 11</v>
      </c>
      <c r="C14" s="22">
        <f>'PERSONEL LİSTESİ'!C13</f>
        <v>13414.5</v>
      </c>
      <c r="D14" s="22">
        <f>'PERSONEL LİSTESİ'!E13</f>
        <v>0</v>
      </c>
      <c r="E14" s="4">
        <f t="shared" si="12"/>
        <v>0</v>
      </c>
      <c r="F14" s="22">
        <f>'PERSONEL LİSTESİ'!F13</f>
        <v>0</v>
      </c>
      <c r="G14" s="4">
        <f t="shared" si="13"/>
        <v>0</v>
      </c>
      <c r="H14" s="22">
        <f>'PERSONEL LİSTESİ'!G13</f>
        <v>0</v>
      </c>
      <c r="I14" s="4">
        <f t="shared" si="14"/>
        <v>0</v>
      </c>
      <c r="J14" s="4">
        <f t="shared" si="15"/>
        <v>13414.5</v>
      </c>
      <c r="K14" s="22">
        <f>'PERSONEL LİSTESİ'!D13</f>
        <v>0</v>
      </c>
      <c r="L14" s="4">
        <f>SUMPRODUCT(--(SUM(K14:K14)&gt;{0;32000;70000;250000}), (SUM(K14:K14)-{0;32000;70000;250000}), {0.15;0.05;0.07;0.08})-SUM($L$3:$L$3)</f>
        <v>0</v>
      </c>
      <c r="N14" s="3">
        <v>11</v>
      </c>
      <c r="O14" s="3" t="str">
        <f t="shared" si="0"/>
        <v>AD SOYAD 11</v>
      </c>
      <c r="P14" s="4">
        <f t="shared" si="16"/>
        <v>13414.5</v>
      </c>
      <c r="Q14" s="4">
        <v>100608.75</v>
      </c>
      <c r="R14" s="4">
        <f t="shared" si="21"/>
        <v>1878.0300000000002</v>
      </c>
      <c r="S14" s="4">
        <f t="shared" si="22"/>
        <v>134.14500000000001</v>
      </c>
      <c r="T14" s="4">
        <f t="shared" si="1"/>
        <v>11402.324999999999</v>
      </c>
      <c r="U14" s="4" cm="1">
        <f t="array" ref="U14">SUMPRODUCT(--(SUM(K14,T14)&gt;{0;70000;150000;550000}), (SUM(K14,T14)-{0;70000;150000;550000}), {0.15;0.05;0.07;0.08})-SUM($L$3,L14)</f>
        <v>1710.3487499999999</v>
      </c>
      <c r="V14" s="4">
        <f t="shared" si="17"/>
        <v>1710.3487500000001</v>
      </c>
      <c r="W14" s="4">
        <f t="shared" si="18"/>
        <v>0</v>
      </c>
      <c r="X14" s="4">
        <f t="shared" si="2"/>
        <v>13414.5</v>
      </c>
      <c r="Y14" s="4">
        <f t="shared" si="19"/>
        <v>13414.5</v>
      </c>
      <c r="Z14" s="4">
        <f t="shared" si="20"/>
        <v>0</v>
      </c>
      <c r="AA14" s="4">
        <f>IF(P14&lt;=13414.5,0,Z14*0.00759)</f>
        <v>0</v>
      </c>
      <c r="AB14" s="11">
        <f t="shared" si="10"/>
        <v>11402.324999999999</v>
      </c>
      <c r="AC14" s="12">
        <f t="shared" si="23"/>
        <v>2749.9724999999999</v>
      </c>
      <c r="AD14" s="12">
        <f t="shared" si="24"/>
        <v>268.29000000000002</v>
      </c>
      <c r="AE14" s="13">
        <f t="shared" si="6"/>
        <v>16432.762500000001</v>
      </c>
      <c r="AF14" s="16">
        <f t="shared" si="7"/>
        <v>670.72500000000002</v>
      </c>
      <c r="AG14" s="17">
        <f t="shared" si="11"/>
        <v>15762.0375</v>
      </c>
      <c r="AH14" s="45"/>
      <c r="AI14" s="45"/>
      <c r="AJ14" s="45" t="s">
        <v>23</v>
      </c>
      <c r="AK14" s="75">
        <v>2280.4650000000001</v>
      </c>
      <c r="AL14" s="45"/>
      <c r="AM14" s="45" t="s">
        <v>23</v>
      </c>
      <c r="AN14" s="45">
        <v>13414.5</v>
      </c>
      <c r="AO14" s="45"/>
      <c r="AP14" s="45"/>
      <c r="AQ14" s="45"/>
      <c r="AR14" s="45"/>
      <c r="AS14" s="45"/>
      <c r="AT14" s="45"/>
      <c r="AU14" s="45"/>
      <c r="AV14" s="45"/>
      <c r="AW14" s="45"/>
      <c r="AX14" s="45"/>
    </row>
    <row r="15" spans="1:50" ht="15.6" x14ac:dyDescent="0.3">
      <c r="A15" s="2">
        <v>12</v>
      </c>
      <c r="B15" s="21" t="str">
        <f>'PERSONEL LİSTESİ'!B14</f>
        <v>AD SOYAD 12</v>
      </c>
      <c r="C15" s="22">
        <f>'PERSONEL LİSTESİ'!C14</f>
        <v>13414.5</v>
      </c>
      <c r="D15" s="22">
        <f>'PERSONEL LİSTESİ'!E14</f>
        <v>0</v>
      </c>
      <c r="E15" s="6">
        <f t="shared" si="12"/>
        <v>0</v>
      </c>
      <c r="F15" s="22">
        <f>'PERSONEL LİSTESİ'!F14</f>
        <v>0</v>
      </c>
      <c r="G15" s="6">
        <f t="shared" si="13"/>
        <v>0</v>
      </c>
      <c r="H15" s="22">
        <f>'PERSONEL LİSTESİ'!G14</f>
        <v>0</v>
      </c>
      <c r="I15" s="6">
        <f t="shared" si="14"/>
        <v>0</v>
      </c>
      <c r="J15" s="6">
        <f t="shared" si="15"/>
        <v>13414.5</v>
      </c>
      <c r="K15" s="22">
        <f>'PERSONEL LİSTESİ'!D14</f>
        <v>0</v>
      </c>
      <c r="L15" s="6">
        <f>SUMPRODUCT(--(SUM(K15:K15)&gt;{0;32000;70000;250000}), (SUM(K15:K15)-{0;32000;70000;250000}), {0.15;0.05;0.07;0.08})-SUM($L$3:$L$3)</f>
        <v>0</v>
      </c>
      <c r="N15" s="2">
        <v>12</v>
      </c>
      <c r="O15" s="2" t="str">
        <f t="shared" si="0"/>
        <v>AD SOYAD 12</v>
      </c>
      <c r="P15" s="6">
        <f t="shared" si="16"/>
        <v>13414.5</v>
      </c>
      <c r="Q15" s="8">
        <v>100608.75</v>
      </c>
      <c r="R15" s="6">
        <f t="shared" si="21"/>
        <v>1878.0300000000002</v>
      </c>
      <c r="S15" s="6">
        <f t="shared" si="22"/>
        <v>134.14500000000001</v>
      </c>
      <c r="T15" s="6">
        <f t="shared" si="1"/>
        <v>11402.324999999999</v>
      </c>
      <c r="U15" s="6" cm="1">
        <f t="array" ref="U15">SUMPRODUCT(--(SUM(K15,T15)&gt;{0;70000;150000;550000}), (SUM(K15,T15)-{0;70000;150000;550000}), {0.15;0.05;0.07;0.08})-SUM($L$3,L15)</f>
        <v>1710.3487499999999</v>
      </c>
      <c r="V15" s="6">
        <f t="shared" si="17"/>
        <v>1710.3487500000001</v>
      </c>
      <c r="W15" s="6">
        <f t="shared" si="18"/>
        <v>0</v>
      </c>
      <c r="X15" s="6">
        <f t="shared" si="2"/>
        <v>13414.5</v>
      </c>
      <c r="Y15" s="8">
        <f t="shared" si="19"/>
        <v>13414.5</v>
      </c>
      <c r="Z15" s="6">
        <f t="shared" si="20"/>
        <v>0</v>
      </c>
      <c r="AA15" s="6">
        <f t="shared" ref="AA15:AA53" si="25">IF(P15&lt;=13414.5,0,Z15*0.00759)</f>
        <v>0</v>
      </c>
      <c r="AB15" s="11">
        <f t="shared" si="10"/>
        <v>11402.324999999999</v>
      </c>
      <c r="AC15" s="12">
        <f t="shared" si="23"/>
        <v>2749.9724999999999</v>
      </c>
      <c r="AD15" s="12">
        <f t="shared" si="24"/>
        <v>268.29000000000002</v>
      </c>
      <c r="AE15" s="11">
        <f t="shared" si="6"/>
        <v>16432.762500000001</v>
      </c>
      <c r="AF15" s="16">
        <f t="shared" si="7"/>
        <v>670.72500000000002</v>
      </c>
      <c r="AG15" s="17">
        <f t="shared" si="11"/>
        <v>15762.0375</v>
      </c>
      <c r="AH15" s="45"/>
      <c r="AI15" s="45"/>
      <c r="AJ15" s="45" t="s">
        <v>24</v>
      </c>
      <c r="AK15" s="75">
        <v>2280.4650000000001</v>
      </c>
      <c r="AL15" s="45"/>
      <c r="AM15" s="45" t="s">
        <v>24</v>
      </c>
      <c r="AN15" s="45">
        <v>13414.5</v>
      </c>
      <c r="AO15" s="45"/>
      <c r="AP15" s="45"/>
      <c r="AQ15" s="45"/>
      <c r="AR15" s="45"/>
      <c r="AS15" s="45"/>
      <c r="AT15" s="45"/>
      <c r="AU15" s="45"/>
      <c r="AV15" s="45"/>
      <c r="AW15" s="45"/>
      <c r="AX15" s="45"/>
    </row>
    <row r="16" spans="1:50" ht="15.6" x14ac:dyDescent="0.3">
      <c r="A16" s="3">
        <v>13</v>
      </c>
      <c r="B16" s="21" t="str">
        <f>'PERSONEL LİSTESİ'!B15</f>
        <v>AD SOYAD 13</v>
      </c>
      <c r="C16" s="22">
        <f>'PERSONEL LİSTESİ'!C15</f>
        <v>13414.5</v>
      </c>
      <c r="D16" s="22">
        <f>'PERSONEL LİSTESİ'!E15</f>
        <v>0</v>
      </c>
      <c r="E16" s="4">
        <f t="shared" si="12"/>
        <v>0</v>
      </c>
      <c r="F16" s="22">
        <f>'PERSONEL LİSTESİ'!F15</f>
        <v>0</v>
      </c>
      <c r="G16" s="4">
        <f t="shared" si="13"/>
        <v>0</v>
      </c>
      <c r="H16" s="22">
        <f>'PERSONEL LİSTESİ'!G15</f>
        <v>0</v>
      </c>
      <c r="I16" s="4">
        <f t="shared" si="14"/>
        <v>0</v>
      </c>
      <c r="J16" s="4">
        <f t="shared" si="15"/>
        <v>13414.5</v>
      </c>
      <c r="K16" s="22">
        <f>'PERSONEL LİSTESİ'!D15</f>
        <v>0</v>
      </c>
      <c r="L16" s="4">
        <f>SUMPRODUCT(--(SUM(K16:K16)&gt;{0;32000;70000;250000}), (SUM(K16:K16)-{0;32000;70000;250000}), {0.15;0.05;0.07;0.08})-SUM($L$3:$L$3)</f>
        <v>0</v>
      </c>
      <c r="N16" s="3">
        <v>13</v>
      </c>
      <c r="O16" s="3" t="str">
        <f t="shared" si="0"/>
        <v>AD SOYAD 13</v>
      </c>
      <c r="P16" s="4">
        <f t="shared" si="16"/>
        <v>13414.5</v>
      </c>
      <c r="Q16" s="4">
        <v>100608.75</v>
      </c>
      <c r="R16" s="4">
        <f t="shared" si="21"/>
        <v>1878.0300000000002</v>
      </c>
      <c r="S16" s="4">
        <f t="shared" si="22"/>
        <v>134.14500000000001</v>
      </c>
      <c r="T16" s="4">
        <f t="shared" si="1"/>
        <v>11402.324999999999</v>
      </c>
      <c r="U16" s="4" cm="1">
        <f t="array" ref="U16">SUMPRODUCT(--(SUM(K16,T16)&gt;{0;70000;150000;550000}), (SUM(K16,T16)-{0;70000;150000;550000}), {0.15;0.05;0.07;0.08})-SUM($L$3,L16)</f>
        <v>1710.3487499999999</v>
      </c>
      <c r="V16" s="4">
        <f t="shared" si="17"/>
        <v>1710.3487500000001</v>
      </c>
      <c r="W16" s="4">
        <f t="shared" si="18"/>
        <v>0</v>
      </c>
      <c r="X16" s="4">
        <f t="shared" si="2"/>
        <v>13414.5</v>
      </c>
      <c r="Y16" s="4">
        <f t="shared" si="19"/>
        <v>13414.5</v>
      </c>
      <c r="Z16" s="4">
        <f t="shared" si="20"/>
        <v>0</v>
      </c>
      <c r="AA16" s="4">
        <f t="shared" si="25"/>
        <v>0</v>
      </c>
      <c r="AB16" s="11">
        <f t="shared" si="10"/>
        <v>11402.324999999999</v>
      </c>
      <c r="AC16" s="12">
        <f t="shared" si="23"/>
        <v>2749.9724999999999</v>
      </c>
      <c r="AD16" s="12">
        <f t="shared" si="24"/>
        <v>268.29000000000002</v>
      </c>
      <c r="AE16" s="13">
        <f t="shared" si="6"/>
        <v>16432.762500000001</v>
      </c>
      <c r="AF16" s="16">
        <f t="shared" si="7"/>
        <v>670.72500000000002</v>
      </c>
      <c r="AG16" s="17">
        <f t="shared" si="11"/>
        <v>15762.0375</v>
      </c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/>
      <c r="AV16" s="45"/>
      <c r="AW16" s="45"/>
      <c r="AX16" s="45"/>
    </row>
    <row r="17" spans="1:50" ht="15.6" x14ac:dyDescent="0.3">
      <c r="A17" s="2">
        <v>14</v>
      </c>
      <c r="B17" s="21" t="str">
        <f>'PERSONEL LİSTESİ'!B16</f>
        <v>AD SOYAD 14</v>
      </c>
      <c r="C17" s="22">
        <f>'PERSONEL LİSTESİ'!C16</f>
        <v>13414.5</v>
      </c>
      <c r="D17" s="22">
        <f>'PERSONEL LİSTESİ'!E16</f>
        <v>0</v>
      </c>
      <c r="E17" s="6">
        <f t="shared" si="12"/>
        <v>0</v>
      </c>
      <c r="F17" s="22">
        <f>'PERSONEL LİSTESİ'!F16</f>
        <v>0</v>
      </c>
      <c r="G17" s="6">
        <f t="shared" si="13"/>
        <v>0</v>
      </c>
      <c r="H17" s="22">
        <f>'PERSONEL LİSTESİ'!G16</f>
        <v>0</v>
      </c>
      <c r="I17" s="6">
        <f t="shared" si="14"/>
        <v>0</v>
      </c>
      <c r="J17" s="6">
        <f t="shared" si="15"/>
        <v>13414.5</v>
      </c>
      <c r="K17" s="22">
        <f>'PERSONEL LİSTESİ'!D16</f>
        <v>0</v>
      </c>
      <c r="L17" s="6">
        <f>SUMPRODUCT(--(SUM(K17:K17)&gt;{0;32000;70000;250000}), (SUM(K17:K17)-{0;32000;70000;250000}), {0.15;0.05;0.07;0.08})-SUM($L$3:$L$3)</f>
        <v>0</v>
      </c>
      <c r="N17" s="2">
        <v>14</v>
      </c>
      <c r="O17" s="2" t="str">
        <f t="shared" si="0"/>
        <v>AD SOYAD 14</v>
      </c>
      <c r="P17" s="6">
        <f t="shared" si="16"/>
        <v>13414.5</v>
      </c>
      <c r="Q17" s="8">
        <v>100608.75</v>
      </c>
      <c r="R17" s="6">
        <f t="shared" si="21"/>
        <v>1878.0300000000002</v>
      </c>
      <c r="S17" s="6">
        <f t="shared" si="22"/>
        <v>134.14500000000001</v>
      </c>
      <c r="T17" s="6">
        <f t="shared" si="1"/>
        <v>11402.324999999999</v>
      </c>
      <c r="U17" s="6" cm="1">
        <f t="array" ref="U17">SUMPRODUCT(--(SUM(K17,T17)&gt;{0;70000;150000;550000}), (SUM(K17,T17)-{0;70000;150000;550000}), {0.15;0.05;0.07;0.08})-SUM($L$3,L17)</f>
        <v>1710.3487499999999</v>
      </c>
      <c r="V17" s="6">
        <f t="shared" si="17"/>
        <v>1710.3487500000001</v>
      </c>
      <c r="W17" s="6">
        <f t="shared" si="18"/>
        <v>0</v>
      </c>
      <c r="X17" s="6">
        <f t="shared" si="2"/>
        <v>13414.5</v>
      </c>
      <c r="Y17" s="8">
        <f t="shared" si="19"/>
        <v>13414.5</v>
      </c>
      <c r="Z17" s="6">
        <f t="shared" si="20"/>
        <v>0</v>
      </c>
      <c r="AA17" s="6">
        <f t="shared" si="25"/>
        <v>0</v>
      </c>
      <c r="AB17" s="11">
        <f t="shared" si="10"/>
        <v>11402.324999999999</v>
      </c>
      <c r="AC17" s="12">
        <f t="shared" si="23"/>
        <v>2749.9724999999999</v>
      </c>
      <c r="AD17" s="12">
        <f t="shared" si="24"/>
        <v>268.29000000000002</v>
      </c>
      <c r="AE17" s="11">
        <f t="shared" si="6"/>
        <v>16432.762500000001</v>
      </c>
      <c r="AF17" s="16">
        <f t="shared" si="7"/>
        <v>670.72500000000002</v>
      </c>
      <c r="AG17" s="17">
        <f t="shared" si="11"/>
        <v>15762.0375</v>
      </c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  <c r="AX17" s="45"/>
    </row>
    <row r="18" spans="1:50" ht="15.6" x14ac:dyDescent="0.3">
      <c r="A18" s="3">
        <v>15</v>
      </c>
      <c r="B18" s="21" t="str">
        <f>'PERSONEL LİSTESİ'!B17</f>
        <v>AD SOYAD 15</v>
      </c>
      <c r="C18" s="22">
        <f>'PERSONEL LİSTESİ'!C17</f>
        <v>13414.5</v>
      </c>
      <c r="D18" s="22">
        <f>'PERSONEL LİSTESİ'!E17</f>
        <v>0</v>
      </c>
      <c r="E18" s="4">
        <f t="shared" si="12"/>
        <v>0</v>
      </c>
      <c r="F18" s="22">
        <f>'PERSONEL LİSTESİ'!F17</f>
        <v>0</v>
      </c>
      <c r="G18" s="4">
        <f t="shared" si="13"/>
        <v>0</v>
      </c>
      <c r="H18" s="22">
        <f>'PERSONEL LİSTESİ'!G17</f>
        <v>0</v>
      </c>
      <c r="I18" s="4">
        <f t="shared" si="14"/>
        <v>0</v>
      </c>
      <c r="J18" s="4">
        <f t="shared" si="15"/>
        <v>13414.5</v>
      </c>
      <c r="K18" s="22">
        <f>'PERSONEL LİSTESİ'!D17</f>
        <v>0</v>
      </c>
      <c r="L18" s="4">
        <f>SUMPRODUCT(--(SUM(K18:K18)&gt;{0;32000;70000;250000}), (SUM(K18:K18)-{0;32000;70000;250000}), {0.15;0.05;0.07;0.08})-SUM($L$3:$L$3)</f>
        <v>0</v>
      </c>
      <c r="N18" s="3">
        <v>15</v>
      </c>
      <c r="O18" s="3" t="str">
        <f t="shared" si="0"/>
        <v>AD SOYAD 15</v>
      </c>
      <c r="P18" s="4">
        <f t="shared" si="16"/>
        <v>13414.5</v>
      </c>
      <c r="Q18" s="4">
        <v>100608.75</v>
      </c>
      <c r="R18" s="4">
        <f t="shared" si="21"/>
        <v>1878.0300000000002</v>
      </c>
      <c r="S18" s="4">
        <f t="shared" si="22"/>
        <v>134.14500000000001</v>
      </c>
      <c r="T18" s="4">
        <f t="shared" si="1"/>
        <v>11402.324999999999</v>
      </c>
      <c r="U18" s="4" cm="1">
        <f t="array" ref="U18">SUMPRODUCT(--(SUM(K18,T18)&gt;{0;70000;150000;550000}), (SUM(K18,T18)-{0;70000;150000;550000}), {0.15;0.05;0.07;0.08})-SUM($L$3,L18)</f>
        <v>1710.3487499999999</v>
      </c>
      <c r="V18" s="4">
        <f t="shared" si="17"/>
        <v>1710.3487500000001</v>
      </c>
      <c r="W18" s="4">
        <f t="shared" si="18"/>
        <v>0</v>
      </c>
      <c r="X18" s="4">
        <f t="shared" si="2"/>
        <v>13414.5</v>
      </c>
      <c r="Y18" s="4">
        <f t="shared" si="19"/>
        <v>13414.5</v>
      </c>
      <c r="Z18" s="4">
        <f t="shared" si="20"/>
        <v>0</v>
      </c>
      <c r="AA18" s="4">
        <f t="shared" si="25"/>
        <v>0</v>
      </c>
      <c r="AB18" s="11">
        <f t="shared" si="10"/>
        <v>11402.324999999999</v>
      </c>
      <c r="AC18" s="12">
        <f t="shared" si="23"/>
        <v>2749.9724999999999</v>
      </c>
      <c r="AD18" s="12">
        <f t="shared" si="24"/>
        <v>268.29000000000002</v>
      </c>
      <c r="AE18" s="13">
        <f t="shared" si="6"/>
        <v>16432.762500000001</v>
      </c>
      <c r="AF18" s="16">
        <f t="shared" si="7"/>
        <v>670.72500000000002</v>
      </c>
      <c r="AG18" s="17">
        <f t="shared" si="11"/>
        <v>15762.0375</v>
      </c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  <c r="AU18" s="45"/>
      <c r="AV18" s="45"/>
      <c r="AW18" s="45"/>
      <c r="AX18" s="45"/>
    </row>
    <row r="19" spans="1:50" ht="15.6" x14ac:dyDescent="0.3">
      <c r="A19" s="2">
        <v>16</v>
      </c>
      <c r="B19" s="21" t="str">
        <f>'PERSONEL LİSTESİ'!B18</f>
        <v>AD SOYAD 16</v>
      </c>
      <c r="C19" s="22">
        <f>'PERSONEL LİSTESİ'!C18</f>
        <v>13414.5</v>
      </c>
      <c r="D19" s="22">
        <f>'PERSONEL LİSTESİ'!E18</f>
        <v>0</v>
      </c>
      <c r="E19" s="6">
        <f t="shared" si="12"/>
        <v>0</v>
      </c>
      <c r="F19" s="22">
        <f>'PERSONEL LİSTESİ'!F18</f>
        <v>0</v>
      </c>
      <c r="G19" s="6">
        <f t="shared" si="13"/>
        <v>0</v>
      </c>
      <c r="H19" s="22">
        <f>'PERSONEL LİSTESİ'!G18</f>
        <v>0</v>
      </c>
      <c r="I19" s="6">
        <f t="shared" si="14"/>
        <v>0</v>
      </c>
      <c r="J19" s="6">
        <f t="shared" si="15"/>
        <v>13414.5</v>
      </c>
      <c r="K19" s="22">
        <f>'PERSONEL LİSTESİ'!D18</f>
        <v>0</v>
      </c>
      <c r="L19" s="6">
        <f>SUMPRODUCT(--(SUM(K19:K19)&gt;{0;32000;70000;250000}), (SUM(K19:K19)-{0;32000;70000;250000}), {0.15;0.05;0.07;0.08})-SUM($L$3:$L$3)</f>
        <v>0</v>
      </c>
      <c r="N19" s="2">
        <v>16</v>
      </c>
      <c r="O19" s="2" t="str">
        <f t="shared" si="0"/>
        <v>AD SOYAD 16</v>
      </c>
      <c r="P19" s="6">
        <f t="shared" si="16"/>
        <v>13414.5</v>
      </c>
      <c r="Q19" s="8">
        <v>100608.75</v>
      </c>
      <c r="R19" s="6">
        <f t="shared" si="21"/>
        <v>1878.0300000000002</v>
      </c>
      <c r="S19" s="6">
        <f t="shared" si="22"/>
        <v>134.14500000000001</v>
      </c>
      <c r="T19" s="6">
        <f t="shared" si="1"/>
        <v>11402.324999999999</v>
      </c>
      <c r="U19" s="6" cm="1">
        <f t="array" ref="U19">SUMPRODUCT(--(SUM(K19,T19)&gt;{0;70000;150000;550000}), (SUM(K19,T19)-{0;70000;150000;550000}), {0.15;0.05;0.07;0.08})-SUM($L$3,L19)</f>
        <v>1710.3487499999999</v>
      </c>
      <c r="V19" s="6">
        <f t="shared" si="17"/>
        <v>1710.3487500000001</v>
      </c>
      <c r="W19" s="6">
        <f t="shared" si="18"/>
        <v>0</v>
      </c>
      <c r="X19" s="6">
        <f t="shared" si="2"/>
        <v>13414.5</v>
      </c>
      <c r="Y19" s="8">
        <f t="shared" si="19"/>
        <v>13414.5</v>
      </c>
      <c r="Z19" s="6">
        <f t="shared" si="20"/>
        <v>0</v>
      </c>
      <c r="AA19" s="6">
        <f t="shared" si="25"/>
        <v>0</v>
      </c>
      <c r="AB19" s="11">
        <f t="shared" si="10"/>
        <v>11402.324999999999</v>
      </c>
      <c r="AC19" s="12">
        <f t="shared" si="23"/>
        <v>2749.9724999999999</v>
      </c>
      <c r="AD19" s="12">
        <f t="shared" si="24"/>
        <v>268.29000000000002</v>
      </c>
      <c r="AE19" s="11">
        <f t="shared" si="6"/>
        <v>16432.762500000001</v>
      </c>
      <c r="AF19" s="16">
        <f t="shared" si="7"/>
        <v>670.72500000000002</v>
      </c>
      <c r="AG19" s="17">
        <f t="shared" si="11"/>
        <v>15762.0375</v>
      </c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X19" s="45"/>
    </row>
    <row r="20" spans="1:50" ht="15.6" x14ac:dyDescent="0.3">
      <c r="A20" s="3">
        <v>17</v>
      </c>
      <c r="B20" s="21" t="str">
        <f>'PERSONEL LİSTESİ'!B19</f>
        <v>AD SOYAD 17</v>
      </c>
      <c r="C20" s="22">
        <f>'PERSONEL LİSTESİ'!C19</f>
        <v>13414.5</v>
      </c>
      <c r="D20" s="22">
        <f>'PERSONEL LİSTESİ'!E19</f>
        <v>0</v>
      </c>
      <c r="E20" s="4">
        <f t="shared" si="12"/>
        <v>0</v>
      </c>
      <c r="F20" s="22">
        <f>'PERSONEL LİSTESİ'!F19</f>
        <v>0</v>
      </c>
      <c r="G20" s="4">
        <f t="shared" si="13"/>
        <v>0</v>
      </c>
      <c r="H20" s="22">
        <f>'PERSONEL LİSTESİ'!G19</f>
        <v>0</v>
      </c>
      <c r="I20" s="4">
        <f t="shared" si="14"/>
        <v>0</v>
      </c>
      <c r="J20" s="4">
        <f t="shared" si="15"/>
        <v>13414.5</v>
      </c>
      <c r="K20" s="22">
        <f>'PERSONEL LİSTESİ'!D19</f>
        <v>0</v>
      </c>
      <c r="L20" s="4">
        <f>SUMPRODUCT(--(SUM(K20:K20)&gt;{0;32000;70000;250000}), (SUM(K20:K20)-{0;32000;70000;250000}), {0.15;0.05;0.07;0.08})-SUM($L$3:$L$3)</f>
        <v>0</v>
      </c>
      <c r="N20" s="3">
        <v>17</v>
      </c>
      <c r="O20" s="3" t="str">
        <f t="shared" si="0"/>
        <v>AD SOYAD 17</v>
      </c>
      <c r="P20" s="4">
        <f t="shared" si="16"/>
        <v>13414.5</v>
      </c>
      <c r="Q20" s="4">
        <v>100608.75</v>
      </c>
      <c r="R20" s="4">
        <f t="shared" si="21"/>
        <v>1878.0300000000002</v>
      </c>
      <c r="S20" s="4">
        <f t="shared" si="22"/>
        <v>134.14500000000001</v>
      </c>
      <c r="T20" s="4">
        <f t="shared" si="1"/>
        <v>11402.324999999999</v>
      </c>
      <c r="U20" s="4" cm="1">
        <f t="array" ref="U20">SUMPRODUCT(--(SUM(K20,T20)&gt;{0;70000;150000;550000}), (SUM(K20,T20)-{0;70000;150000;550000}), {0.15;0.05;0.07;0.08})-SUM($L$3,L20)</f>
        <v>1710.3487499999999</v>
      </c>
      <c r="V20" s="4">
        <f t="shared" si="17"/>
        <v>1710.3487500000001</v>
      </c>
      <c r="W20" s="4">
        <f t="shared" si="18"/>
        <v>0</v>
      </c>
      <c r="X20" s="4">
        <f t="shared" si="2"/>
        <v>13414.5</v>
      </c>
      <c r="Y20" s="4">
        <f t="shared" si="19"/>
        <v>13414.5</v>
      </c>
      <c r="Z20" s="4">
        <f t="shared" si="20"/>
        <v>0</v>
      </c>
      <c r="AA20" s="4">
        <f t="shared" si="25"/>
        <v>0</v>
      </c>
      <c r="AB20" s="11">
        <f t="shared" si="10"/>
        <v>11402.324999999999</v>
      </c>
      <c r="AC20" s="12">
        <f t="shared" si="23"/>
        <v>2749.9724999999999</v>
      </c>
      <c r="AD20" s="12">
        <f t="shared" si="24"/>
        <v>268.29000000000002</v>
      </c>
      <c r="AE20" s="13">
        <f t="shared" si="6"/>
        <v>16432.762500000001</v>
      </c>
      <c r="AF20" s="16">
        <f t="shared" si="7"/>
        <v>670.72500000000002</v>
      </c>
      <c r="AG20" s="17">
        <f t="shared" si="11"/>
        <v>15762.0375</v>
      </c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</row>
    <row r="21" spans="1:50" ht="15.6" x14ac:dyDescent="0.3">
      <c r="A21" s="2">
        <v>18</v>
      </c>
      <c r="B21" s="21" t="str">
        <f>'PERSONEL LİSTESİ'!B20</f>
        <v>AD SOYAD 18</v>
      </c>
      <c r="C21" s="22">
        <f>'PERSONEL LİSTESİ'!C20</f>
        <v>13414.5</v>
      </c>
      <c r="D21" s="22">
        <f>'PERSONEL LİSTESİ'!E20</f>
        <v>0</v>
      </c>
      <c r="E21" s="6">
        <f t="shared" si="12"/>
        <v>0</v>
      </c>
      <c r="F21" s="22">
        <f>'PERSONEL LİSTESİ'!F20</f>
        <v>0</v>
      </c>
      <c r="G21" s="6">
        <f t="shared" si="13"/>
        <v>0</v>
      </c>
      <c r="H21" s="22">
        <f>'PERSONEL LİSTESİ'!G20</f>
        <v>0</v>
      </c>
      <c r="I21" s="6">
        <f t="shared" si="14"/>
        <v>0</v>
      </c>
      <c r="J21" s="6">
        <f t="shared" si="15"/>
        <v>13414.5</v>
      </c>
      <c r="K21" s="22">
        <f>'PERSONEL LİSTESİ'!D20</f>
        <v>0</v>
      </c>
      <c r="L21" s="6">
        <f>SUMPRODUCT(--(SUM(K21:K21)&gt;{0;32000;70000;250000}), (SUM(K21:K21)-{0;32000;70000;250000}), {0.15;0.05;0.07;0.08})-SUM($L$3:$L$3)</f>
        <v>0</v>
      </c>
      <c r="N21" s="2">
        <v>18</v>
      </c>
      <c r="O21" s="2" t="str">
        <f t="shared" si="0"/>
        <v>AD SOYAD 18</v>
      </c>
      <c r="P21" s="6">
        <f t="shared" si="16"/>
        <v>13414.5</v>
      </c>
      <c r="Q21" s="8">
        <v>100608.75</v>
      </c>
      <c r="R21" s="6">
        <f t="shared" si="21"/>
        <v>1878.0300000000002</v>
      </c>
      <c r="S21" s="6">
        <f t="shared" si="22"/>
        <v>134.14500000000001</v>
      </c>
      <c r="T21" s="6">
        <f t="shared" si="1"/>
        <v>11402.324999999999</v>
      </c>
      <c r="U21" s="6" cm="1">
        <f t="array" ref="U21">SUMPRODUCT(--(SUM(K21,T21)&gt;{0;70000;150000;550000}), (SUM(K21,T21)-{0;70000;150000;550000}), {0.15;0.05;0.07;0.08})-SUM($L$3,L21)</f>
        <v>1710.3487499999999</v>
      </c>
      <c r="V21" s="6">
        <f t="shared" si="17"/>
        <v>1710.3487500000001</v>
      </c>
      <c r="W21" s="6">
        <f t="shared" si="18"/>
        <v>0</v>
      </c>
      <c r="X21" s="6">
        <f t="shared" si="2"/>
        <v>13414.5</v>
      </c>
      <c r="Y21" s="8">
        <f t="shared" si="19"/>
        <v>13414.5</v>
      </c>
      <c r="Z21" s="6">
        <f t="shared" si="20"/>
        <v>0</v>
      </c>
      <c r="AA21" s="6">
        <f t="shared" si="25"/>
        <v>0</v>
      </c>
      <c r="AB21" s="11">
        <f t="shared" si="10"/>
        <v>11402.324999999999</v>
      </c>
      <c r="AC21" s="12">
        <f t="shared" si="23"/>
        <v>2749.9724999999999</v>
      </c>
      <c r="AD21" s="12">
        <f t="shared" si="24"/>
        <v>268.29000000000002</v>
      </c>
      <c r="AE21" s="11">
        <f t="shared" si="6"/>
        <v>16432.762500000001</v>
      </c>
      <c r="AF21" s="16">
        <f t="shared" si="7"/>
        <v>670.72500000000002</v>
      </c>
      <c r="AG21" s="17">
        <f t="shared" si="11"/>
        <v>15762.0375</v>
      </c>
      <c r="AH21" s="45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</row>
    <row r="22" spans="1:50" ht="15.6" x14ac:dyDescent="0.3">
      <c r="A22" s="3">
        <v>19</v>
      </c>
      <c r="B22" s="21" t="str">
        <f>'PERSONEL LİSTESİ'!B21</f>
        <v>AD SOYAD 19</v>
      </c>
      <c r="C22" s="22">
        <f>'PERSONEL LİSTESİ'!C21</f>
        <v>13414.5</v>
      </c>
      <c r="D22" s="22">
        <f>'PERSONEL LİSTESİ'!E21</f>
        <v>0</v>
      </c>
      <c r="E22" s="4">
        <f t="shared" si="12"/>
        <v>0</v>
      </c>
      <c r="F22" s="22">
        <f>'PERSONEL LİSTESİ'!F21</f>
        <v>0</v>
      </c>
      <c r="G22" s="4">
        <f t="shared" si="13"/>
        <v>0</v>
      </c>
      <c r="H22" s="22">
        <f>'PERSONEL LİSTESİ'!G21</f>
        <v>0</v>
      </c>
      <c r="I22" s="4">
        <f t="shared" si="14"/>
        <v>0</v>
      </c>
      <c r="J22" s="4">
        <f t="shared" si="15"/>
        <v>13414.5</v>
      </c>
      <c r="K22" s="22">
        <f>'PERSONEL LİSTESİ'!D21</f>
        <v>0</v>
      </c>
      <c r="L22" s="4">
        <f>SUMPRODUCT(--(SUM(K22:K22)&gt;{0;32000;70000;250000}), (SUM(K22:K22)-{0;32000;70000;250000}), {0.15;0.05;0.07;0.08})-SUM($L$3:$L$3)</f>
        <v>0</v>
      </c>
      <c r="N22" s="3">
        <v>19</v>
      </c>
      <c r="O22" s="3" t="str">
        <f t="shared" si="0"/>
        <v>AD SOYAD 19</v>
      </c>
      <c r="P22" s="4">
        <f t="shared" si="16"/>
        <v>13414.5</v>
      </c>
      <c r="Q22" s="4">
        <v>100608.75</v>
      </c>
      <c r="R22" s="4">
        <f t="shared" si="21"/>
        <v>1878.0300000000002</v>
      </c>
      <c r="S22" s="4">
        <f t="shared" si="22"/>
        <v>134.14500000000001</v>
      </c>
      <c r="T22" s="4">
        <f t="shared" si="1"/>
        <v>11402.324999999999</v>
      </c>
      <c r="U22" s="4" cm="1">
        <f t="array" ref="U22">SUMPRODUCT(--(SUM(K22,T22)&gt;{0;70000;150000;550000}), (SUM(K22,T22)-{0;70000;150000;550000}), {0.15;0.05;0.07;0.08})-SUM($L$3,L22)</f>
        <v>1710.3487499999999</v>
      </c>
      <c r="V22" s="4">
        <f t="shared" si="17"/>
        <v>1710.3487500000001</v>
      </c>
      <c r="W22" s="4">
        <f t="shared" si="18"/>
        <v>0</v>
      </c>
      <c r="X22" s="4">
        <f t="shared" si="2"/>
        <v>13414.5</v>
      </c>
      <c r="Y22" s="4">
        <f t="shared" si="19"/>
        <v>13414.5</v>
      </c>
      <c r="Z22" s="4">
        <f t="shared" si="20"/>
        <v>0</v>
      </c>
      <c r="AA22" s="4">
        <f t="shared" si="25"/>
        <v>0</v>
      </c>
      <c r="AB22" s="11">
        <f t="shared" si="10"/>
        <v>11402.324999999999</v>
      </c>
      <c r="AC22" s="12">
        <f t="shared" si="23"/>
        <v>2749.9724999999999</v>
      </c>
      <c r="AD22" s="12">
        <f t="shared" si="24"/>
        <v>268.29000000000002</v>
      </c>
      <c r="AE22" s="13">
        <f t="shared" si="6"/>
        <v>16432.762500000001</v>
      </c>
      <c r="AF22" s="16">
        <f t="shared" si="7"/>
        <v>670.72500000000002</v>
      </c>
      <c r="AG22" s="17">
        <f t="shared" si="11"/>
        <v>15762.0375</v>
      </c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</row>
    <row r="23" spans="1:50" ht="15.6" x14ac:dyDescent="0.3">
      <c r="A23" s="2">
        <v>20</v>
      </c>
      <c r="B23" s="21" t="str">
        <f>'PERSONEL LİSTESİ'!B22</f>
        <v>AD SOYAD 20</v>
      </c>
      <c r="C23" s="22">
        <f>'PERSONEL LİSTESİ'!C22</f>
        <v>13414.5</v>
      </c>
      <c r="D23" s="22">
        <f>'PERSONEL LİSTESİ'!E22</f>
        <v>0</v>
      </c>
      <c r="E23" s="6">
        <f t="shared" si="12"/>
        <v>0</v>
      </c>
      <c r="F23" s="22">
        <f>'PERSONEL LİSTESİ'!F22</f>
        <v>0</v>
      </c>
      <c r="G23" s="6">
        <f t="shared" si="13"/>
        <v>0</v>
      </c>
      <c r="H23" s="22">
        <f>'PERSONEL LİSTESİ'!G22</f>
        <v>0</v>
      </c>
      <c r="I23" s="6">
        <f t="shared" si="14"/>
        <v>0</v>
      </c>
      <c r="J23" s="6">
        <f t="shared" si="15"/>
        <v>13414.5</v>
      </c>
      <c r="K23" s="22">
        <f>'PERSONEL LİSTESİ'!D22</f>
        <v>0</v>
      </c>
      <c r="L23" s="6">
        <f>SUMPRODUCT(--(SUM(K23:K23)&gt;{0;32000;70000;250000}), (SUM(K23:K23)-{0;32000;70000;250000}), {0.15;0.05;0.07;0.08})-SUM($L$3:$L$3)</f>
        <v>0</v>
      </c>
      <c r="N23" s="2">
        <v>20</v>
      </c>
      <c r="O23" s="2" t="str">
        <f t="shared" si="0"/>
        <v>AD SOYAD 20</v>
      </c>
      <c r="P23" s="6">
        <f t="shared" si="16"/>
        <v>13414.5</v>
      </c>
      <c r="Q23" s="8">
        <v>100608.75</v>
      </c>
      <c r="R23" s="6">
        <f t="shared" si="21"/>
        <v>1878.0300000000002</v>
      </c>
      <c r="S23" s="6">
        <f t="shared" si="22"/>
        <v>134.14500000000001</v>
      </c>
      <c r="T23" s="6">
        <f t="shared" si="1"/>
        <v>11402.324999999999</v>
      </c>
      <c r="U23" s="6" cm="1">
        <f t="array" ref="U23">SUMPRODUCT(--(SUM(K23,T23)&gt;{0;70000;150000;550000}), (SUM(K23,T23)-{0;70000;150000;550000}), {0.15;0.05;0.07;0.08})-SUM($L$3,L23)</f>
        <v>1710.3487499999999</v>
      </c>
      <c r="V23" s="6">
        <f t="shared" si="17"/>
        <v>1710.3487500000001</v>
      </c>
      <c r="W23" s="6">
        <f t="shared" si="18"/>
        <v>0</v>
      </c>
      <c r="X23" s="6">
        <f t="shared" si="2"/>
        <v>13414.5</v>
      </c>
      <c r="Y23" s="8">
        <f t="shared" si="19"/>
        <v>13414.5</v>
      </c>
      <c r="Z23" s="6">
        <f t="shared" si="20"/>
        <v>0</v>
      </c>
      <c r="AA23" s="6">
        <f t="shared" si="25"/>
        <v>0</v>
      </c>
      <c r="AB23" s="11">
        <f t="shared" si="10"/>
        <v>11402.324999999999</v>
      </c>
      <c r="AC23" s="12">
        <f t="shared" si="23"/>
        <v>2749.9724999999999</v>
      </c>
      <c r="AD23" s="12">
        <f t="shared" si="24"/>
        <v>268.29000000000002</v>
      </c>
      <c r="AE23" s="11">
        <f t="shared" si="6"/>
        <v>16432.762500000001</v>
      </c>
      <c r="AF23" s="16">
        <f t="shared" si="7"/>
        <v>670.72500000000002</v>
      </c>
      <c r="AG23" s="17">
        <f t="shared" si="11"/>
        <v>15762.0375</v>
      </c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</row>
    <row r="24" spans="1:50" ht="15.6" x14ac:dyDescent="0.3">
      <c r="A24" s="3">
        <v>21</v>
      </c>
      <c r="B24" s="21" t="str">
        <f>'PERSONEL LİSTESİ'!B23</f>
        <v>AD SOYAD 21</v>
      </c>
      <c r="C24" s="22">
        <f>'PERSONEL LİSTESİ'!C23</f>
        <v>13414.5</v>
      </c>
      <c r="D24" s="22">
        <f>'PERSONEL LİSTESİ'!E23</f>
        <v>0</v>
      </c>
      <c r="E24" s="4">
        <f t="shared" si="12"/>
        <v>0</v>
      </c>
      <c r="F24" s="22">
        <f>'PERSONEL LİSTESİ'!F23</f>
        <v>0</v>
      </c>
      <c r="G24" s="4">
        <f t="shared" si="13"/>
        <v>0</v>
      </c>
      <c r="H24" s="22">
        <f>'PERSONEL LİSTESİ'!G23</f>
        <v>0</v>
      </c>
      <c r="I24" s="4">
        <f t="shared" si="14"/>
        <v>0</v>
      </c>
      <c r="J24" s="4">
        <f t="shared" si="15"/>
        <v>13414.5</v>
      </c>
      <c r="K24" s="22">
        <f>'PERSONEL LİSTESİ'!D23</f>
        <v>0</v>
      </c>
      <c r="L24" s="4">
        <f>SUMPRODUCT(--(SUM(K24:K24)&gt;{0;32000;70000;250000}), (SUM(K24:K24)-{0;32000;70000;250000}), {0.15;0.05;0.07;0.08})-SUM($L$3:$L$3)</f>
        <v>0</v>
      </c>
      <c r="N24" s="3">
        <v>21</v>
      </c>
      <c r="O24" s="3" t="str">
        <f t="shared" si="0"/>
        <v>AD SOYAD 21</v>
      </c>
      <c r="P24" s="4">
        <f t="shared" si="16"/>
        <v>13414.5</v>
      </c>
      <c r="Q24" s="4">
        <v>100608.75</v>
      </c>
      <c r="R24" s="4">
        <f t="shared" si="21"/>
        <v>1878.0300000000002</v>
      </c>
      <c r="S24" s="4">
        <f t="shared" si="22"/>
        <v>134.14500000000001</v>
      </c>
      <c r="T24" s="4">
        <f t="shared" si="1"/>
        <v>11402.324999999999</v>
      </c>
      <c r="U24" s="4" cm="1">
        <f t="array" ref="U24">SUMPRODUCT(--(SUM(K24,T24)&gt;{0;70000;150000;550000}), (SUM(K24,T24)-{0;70000;150000;550000}), {0.15;0.05;0.07;0.08})-SUM($L$3,L24)</f>
        <v>1710.3487499999999</v>
      </c>
      <c r="V24" s="4">
        <f t="shared" si="17"/>
        <v>1710.3487500000001</v>
      </c>
      <c r="W24" s="4">
        <f t="shared" si="18"/>
        <v>0</v>
      </c>
      <c r="X24" s="4">
        <f t="shared" si="2"/>
        <v>13414.5</v>
      </c>
      <c r="Y24" s="4">
        <f t="shared" si="19"/>
        <v>13414.5</v>
      </c>
      <c r="Z24" s="4">
        <f t="shared" si="20"/>
        <v>0</v>
      </c>
      <c r="AA24" s="4">
        <f t="shared" si="25"/>
        <v>0</v>
      </c>
      <c r="AB24" s="11">
        <f t="shared" si="10"/>
        <v>11402.324999999999</v>
      </c>
      <c r="AC24" s="12">
        <f t="shared" si="23"/>
        <v>2749.9724999999999</v>
      </c>
      <c r="AD24" s="12">
        <f t="shared" si="24"/>
        <v>268.29000000000002</v>
      </c>
      <c r="AE24" s="13">
        <f t="shared" si="6"/>
        <v>16432.762500000001</v>
      </c>
      <c r="AF24" s="16">
        <f t="shared" si="7"/>
        <v>670.72500000000002</v>
      </c>
      <c r="AG24" s="17">
        <f t="shared" si="11"/>
        <v>15762.0375</v>
      </c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X24" s="45"/>
    </row>
    <row r="25" spans="1:50" ht="15.6" x14ac:dyDescent="0.3">
      <c r="A25" s="2">
        <v>22</v>
      </c>
      <c r="B25" s="21" t="str">
        <f>'PERSONEL LİSTESİ'!B24</f>
        <v>AD SOYAD 22</v>
      </c>
      <c r="C25" s="22">
        <f>'PERSONEL LİSTESİ'!C24</f>
        <v>13414.5</v>
      </c>
      <c r="D25" s="22">
        <f>'PERSONEL LİSTESİ'!E24</f>
        <v>0</v>
      </c>
      <c r="E25" s="6">
        <f t="shared" si="12"/>
        <v>0</v>
      </c>
      <c r="F25" s="22">
        <f>'PERSONEL LİSTESİ'!F24</f>
        <v>0</v>
      </c>
      <c r="G25" s="6">
        <f t="shared" si="13"/>
        <v>0</v>
      </c>
      <c r="H25" s="22">
        <f>'PERSONEL LİSTESİ'!G24</f>
        <v>0</v>
      </c>
      <c r="I25" s="6">
        <f t="shared" si="14"/>
        <v>0</v>
      </c>
      <c r="J25" s="6">
        <f t="shared" si="15"/>
        <v>13414.5</v>
      </c>
      <c r="K25" s="22">
        <f>'PERSONEL LİSTESİ'!D24</f>
        <v>0</v>
      </c>
      <c r="L25" s="6">
        <f>SUMPRODUCT(--(SUM(K25:K25)&gt;{0;32000;70000;250000}), (SUM(K25:K25)-{0;32000;70000;250000}), {0.15;0.05;0.07;0.08})-SUM($L$3:$L$3)</f>
        <v>0</v>
      </c>
      <c r="N25" s="2">
        <v>22</v>
      </c>
      <c r="O25" s="2" t="str">
        <f t="shared" si="0"/>
        <v>AD SOYAD 22</v>
      </c>
      <c r="P25" s="6">
        <f t="shared" si="16"/>
        <v>13414.5</v>
      </c>
      <c r="Q25" s="8">
        <v>100608.75</v>
      </c>
      <c r="R25" s="6">
        <f t="shared" si="21"/>
        <v>1878.0300000000002</v>
      </c>
      <c r="S25" s="6">
        <f t="shared" si="22"/>
        <v>134.14500000000001</v>
      </c>
      <c r="T25" s="6">
        <f t="shared" si="1"/>
        <v>11402.324999999999</v>
      </c>
      <c r="U25" s="6" cm="1">
        <f t="array" ref="U25">SUMPRODUCT(--(SUM(K25,T25)&gt;{0;70000;150000;550000}), (SUM(K25,T25)-{0;70000;150000;550000}), {0.15;0.05;0.07;0.08})-SUM($L$3,L25)</f>
        <v>1710.3487499999999</v>
      </c>
      <c r="V25" s="6">
        <f t="shared" si="17"/>
        <v>1710.3487500000001</v>
      </c>
      <c r="W25" s="6">
        <f t="shared" si="18"/>
        <v>0</v>
      </c>
      <c r="X25" s="6">
        <f t="shared" si="2"/>
        <v>13414.5</v>
      </c>
      <c r="Y25" s="8">
        <f t="shared" si="19"/>
        <v>13414.5</v>
      </c>
      <c r="Z25" s="6">
        <f t="shared" si="20"/>
        <v>0</v>
      </c>
      <c r="AA25" s="6">
        <f t="shared" si="25"/>
        <v>0</v>
      </c>
      <c r="AB25" s="11">
        <f t="shared" si="10"/>
        <v>11402.324999999999</v>
      </c>
      <c r="AC25" s="12">
        <f t="shared" si="23"/>
        <v>2749.9724999999999</v>
      </c>
      <c r="AD25" s="12">
        <f t="shared" si="24"/>
        <v>268.29000000000002</v>
      </c>
      <c r="AE25" s="11">
        <f t="shared" si="6"/>
        <v>16432.762500000001</v>
      </c>
      <c r="AF25" s="16">
        <f t="shared" si="7"/>
        <v>670.72500000000002</v>
      </c>
      <c r="AG25" s="17">
        <f t="shared" si="11"/>
        <v>15762.0375</v>
      </c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X25" s="45"/>
    </row>
    <row r="26" spans="1:50" ht="15.6" x14ac:dyDescent="0.3">
      <c r="A26" s="3">
        <v>23</v>
      </c>
      <c r="B26" s="21" t="str">
        <f>'PERSONEL LİSTESİ'!B25</f>
        <v>AD SOYAD 23</v>
      </c>
      <c r="C26" s="22">
        <f>'PERSONEL LİSTESİ'!C25</f>
        <v>13414.5</v>
      </c>
      <c r="D26" s="22">
        <f>'PERSONEL LİSTESİ'!E25</f>
        <v>0</v>
      </c>
      <c r="E26" s="4">
        <f t="shared" si="12"/>
        <v>0</v>
      </c>
      <c r="F26" s="22">
        <f>'PERSONEL LİSTESİ'!F25</f>
        <v>0</v>
      </c>
      <c r="G26" s="4">
        <f t="shared" si="13"/>
        <v>0</v>
      </c>
      <c r="H26" s="22">
        <f>'PERSONEL LİSTESİ'!G25</f>
        <v>0</v>
      </c>
      <c r="I26" s="4">
        <f t="shared" si="14"/>
        <v>0</v>
      </c>
      <c r="J26" s="4">
        <f t="shared" si="15"/>
        <v>13414.5</v>
      </c>
      <c r="K26" s="22">
        <f>'PERSONEL LİSTESİ'!D25</f>
        <v>0</v>
      </c>
      <c r="L26" s="4">
        <f>SUMPRODUCT(--(SUM(K26:K26)&gt;{0;32000;70000;250000}), (SUM(K26:K26)-{0;32000;70000;250000}), {0.15;0.05;0.07;0.08})-SUM($L$3:$L$3)</f>
        <v>0</v>
      </c>
      <c r="N26" s="3">
        <v>23</v>
      </c>
      <c r="O26" s="3" t="str">
        <f t="shared" si="0"/>
        <v>AD SOYAD 23</v>
      </c>
      <c r="P26" s="4">
        <f t="shared" si="16"/>
        <v>13414.5</v>
      </c>
      <c r="Q26" s="4">
        <v>100608.75</v>
      </c>
      <c r="R26" s="4">
        <f t="shared" si="21"/>
        <v>1878.0300000000002</v>
      </c>
      <c r="S26" s="4">
        <f t="shared" si="22"/>
        <v>134.14500000000001</v>
      </c>
      <c r="T26" s="4">
        <f t="shared" si="1"/>
        <v>11402.324999999999</v>
      </c>
      <c r="U26" s="4" cm="1">
        <f t="array" ref="U26">SUMPRODUCT(--(SUM(K26,T26)&gt;{0;70000;150000;550000}), (SUM(K26,T26)-{0;70000;150000;550000}), {0.15;0.05;0.07;0.08})-SUM($L$3,L26)</f>
        <v>1710.3487499999999</v>
      </c>
      <c r="V26" s="4">
        <f t="shared" si="17"/>
        <v>1710.3487500000001</v>
      </c>
      <c r="W26" s="4">
        <f t="shared" si="18"/>
        <v>0</v>
      </c>
      <c r="X26" s="4">
        <f t="shared" si="2"/>
        <v>13414.5</v>
      </c>
      <c r="Y26" s="4">
        <f t="shared" si="19"/>
        <v>13414.5</v>
      </c>
      <c r="Z26" s="4">
        <f t="shared" si="20"/>
        <v>0</v>
      </c>
      <c r="AA26" s="4">
        <f t="shared" si="25"/>
        <v>0</v>
      </c>
      <c r="AB26" s="11">
        <f t="shared" si="10"/>
        <v>11402.324999999999</v>
      </c>
      <c r="AC26" s="12">
        <f t="shared" si="23"/>
        <v>2749.9724999999999</v>
      </c>
      <c r="AD26" s="12">
        <f t="shared" si="24"/>
        <v>268.29000000000002</v>
      </c>
      <c r="AE26" s="13">
        <f t="shared" si="6"/>
        <v>16432.762500000001</v>
      </c>
      <c r="AF26" s="16">
        <f t="shared" si="7"/>
        <v>670.72500000000002</v>
      </c>
      <c r="AG26" s="17">
        <f t="shared" si="11"/>
        <v>15762.0375</v>
      </c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X26" s="45"/>
    </row>
    <row r="27" spans="1:50" ht="15.6" x14ac:dyDescent="0.3">
      <c r="A27" s="2">
        <v>24</v>
      </c>
      <c r="B27" s="21" t="str">
        <f>'PERSONEL LİSTESİ'!B26</f>
        <v>AD SOYAD 24</v>
      </c>
      <c r="C27" s="22">
        <f>'PERSONEL LİSTESİ'!C26</f>
        <v>13414.5</v>
      </c>
      <c r="D27" s="22">
        <f>'PERSONEL LİSTESİ'!E26</f>
        <v>0</v>
      </c>
      <c r="E27" s="6">
        <f t="shared" si="12"/>
        <v>0</v>
      </c>
      <c r="F27" s="22">
        <f>'PERSONEL LİSTESİ'!F26</f>
        <v>0</v>
      </c>
      <c r="G27" s="6">
        <f t="shared" si="13"/>
        <v>0</v>
      </c>
      <c r="H27" s="22">
        <f>'PERSONEL LİSTESİ'!G26</f>
        <v>0</v>
      </c>
      <c r="I27" s="6">
        <f t="shared" si="14"/>
        <v>0</v>
      </c>
      <c r="J27" s="6">
        <f t="shared" si="15"/>
        <v>13414.5</v>
      </c>
      <c r="K27" s="22">
        <f>'PERSONEL LİSTESİ'!D26</f>
        <v>0</v>
      </c>
      <c r="L27" s="6">
        <f>SUMPRODUCT(--(SUM(K27:K27)&gt;{0;32000;70000;250000}), (SUM(K27:K27)-{0;32000;70000;250000}), {0.15;0.05;0.07;0.08})-SUM($L$3:$L$3)</f>
        <v>0</v>
      </c>
      <c r="N27" s="2">
        <v>24</v>
      </c>
      <c r="O27" s="2" t="str">
        <f t="shared" si="0"/>
        <v>AD SOYAD 24</v>
      </c>
      <c r="P27" s="6">
        <f t="shared" si="16"/>
        <v>13414.5</v>
      </c>
      <c r="Q27" s="8">
        <v>100608.75</v>
      </c>
      <c r="R27" s="6">
        <f t="shared" si="21"/>
        <v>1878.0300000000002</v>
      </c>
      <c r="S27" s="6">
        <f t="shared" si="22"/>
        <v>134.14500000000001</v>
      </c>
      <c r="T27" s="6">
        <f t="shared" si="1"/>
        <v>11402.324999999999</v>
      </c>
      <c r="U27" s="6" cm="1">
        <f t="array" ref="U27">SUMPRODUCT(--(SUM(K27,T27)&gt;{0;70000;150000;550000}), (SUM(K27,T27)-{0;70000;150000;550000}), {0.15;0.05;0.07;0.08})-SUM($L$3,L27)</f>
        <v>1710.3487499999999</v>
      </c>
      <c r="V27" s="6">
        <f t="shared" si="17"/>
        <v>1710.3487500000001</v>
      </c>
      <c r="W27" s="6">
        <f t="shared" si="18"/>
        <v>0</v>
      </c>
      <c r="X27" s="6">
        <f t="shared" si="2"/>
        <v>13414.5</v>
      </c>
      <c r="Y27" s="8">
        <f t="shared" si="19"/>
        <v>13414.5</v>
      </c>
      <c r="Z27" s="6">
        <f t="shared" si="20"/>
        <v>0</v>
      </c>
      <c r="AA27" s="6">
        <f t="shared" si="25"/>
        <v>0</v>
      </c>
      <c r="AB27" s="11">
        <f t="shared" si="10"/>
        <v>11402.324999999999</v>
      </c>
      <c r="AC27" s="12">
        <f t="shared" si="23"/>
        <v>2749.9724999999999</v>
      </c>
      <c r="AD27" s="12">
        <f t="shared" si="24"/>
        <v>268.29000000000002</v>
      </c>
      <c r="AE27" s="11">
        <f t="shared" si="6"/>
        <v>16432.762500000001</v>
      </c>
      <c r="AF27" s="16">
        <f t="shared" si="7"/>
        <v>670.72500000000002</v>
      </c>
      <c r="AG27" s="17">
        <f t="shared" si="11"/>
        <v>15762.0375</v>
      </c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</row>
    <row r="28" spans="1:50" ht="15.6" x14ac:dyDescent="0.3">
      <c r="A28" s="3">
        <v>25</v>
      </c>
      <c r="B28" s="21" t="str">
        <f>'PERSONEL LİSTESİ'!B27</f>
        <v>AD SOYAD 25</v>
      </c>
      <c r="C28" s="22">
        <f>'PERSONEL LİSTESİ'!C27</f>
        <v>13414.5</v>
      </c>
      <c r="D28" s="22">
        <f>'PERSONEL LİSTESİ'!E27</f>
        <v>0</v>
      </c>
      <c r="E28" s="4">
        <f t="shared" si="12"/>
        <v>0</v>
      </c>
      <c r="F28" s="22">
        <f>'PERSONEL LİSTESİ'!F27</f>
        <v>0</v>
      </c>
      <c r="G28" s="4">
        <f t="shared" si="13"/>
        <v>0</v>
      </c>
      <c r="H28" s="22">
        <f>'PERSONEL LİSTESİ'!G27</f>
        <v>0</v>
      </c>
      <c r="I28" s="4">
        <f t="shared" si="14"/>
        <v>0</v>
      </c>
      <c r="J28" s="4">
        <f t="shared" si="15"/>
        <v>13414.5</v>
      </c>
      <c r="K28" s="22">
        <f>'PERSONEL LİSTESİ'!D27</f>
        <v>0</v>
      </c>
      <c r="L28" s="4">
        <f>SUMPRODUCT(--(SUM(K28:K28)&gt;{0;32000;70000;250000}), (SUM(K28:K28)-{0;32000;70000;250000}), {0.15;0.05;0.07;0.08})-SUM($L$3:$L$3)</f>
        <v>0</v>
      </c>
      <c r="N28" s="3">
        <v>25</v>
      </c>
      <c r="O28" s="3" t="str">
        <f t="shared" si="0"/>
        <v>AD SOYAD 25</v>
      </c>
      <c r="P28" s="4">
        <f t="shared" si="16"/>
        <v>13414.5</v>
      </c>
      <c r="Q28" s="4">
        <v>100608.75</v>
      </c>
      <c r="R28" s="4">
        <f t="shared" si="21"/>
        <v>1878.0300000000002</v>
      </c>
      <c r="S28" s="4">
        <f t="shared" si="22"/>
        <v>134.14500000000001</v>
      </c>
      <c r="T28" s="4">
        <f t="shared" si="1"/>
        <v>11402.324999999999</v>
      </c>
      <c r="U28" s="4" cm="1">
        <f t="array" ref="U28">SUMPRODUCT(--(SUM(K28,T28)&gt;{0;70000;150000;550000}), (SUM(K28,T28)-{0;70000;150000;550000}), {0.15;0.05;0.07;0.08})-SUM($L$3,L28)</f>
        <v>1710.3487499999999</v>
      </c>
      <c r="V28" s="4">
        <f t="shared" si="17"/>
        <v>1710.3487500000001</v>
      </c>
      <c r="W28" s="4">
        <f t="shared" si="18"/>
        <v>0</v>
      </c>
      <c r="X28" s="4">
        <f t="shared" si="2"/>
        <v>13414.5</v>
      </c>
      <c r="Y28" s="4">
        <f t="shared" si="19"/>
        <v>13414.5</v>
      </c>
      <c r="Z28" s="4">
        <f t="shared" si="20"/>
        <v>0</v>
      </c>
      <c r="AA28" s="4">
        <f t="shared" si="25"/>
        <v>0</v>
      </c>
      <c r="AB28" s="11">
        <f t="shared" si="10"/>
        <v>11402.324999999999</v>
      </c>
      <c r="AC28" s="12">
        <f t="shared" si="23"/>
        <v>2749.9724999999999</v>
      </c>
      <c r="AD28" s="12">
        <f t="shared" si="24"/>
        <v>268.29000000000002</v>
      </c>
      <c r="AE28" s="13">
        <f t="shared" si="6"/>
        <v>16432.762500000001</v>
      </c>
      <c r="AF28" s="16">
        <f t="shared" si="7"/>
        <v>670.72500000000002</v>
      </c>
      <c r="AG28" s="17">
        <f t="shared" si="11"/>
        <v>15762.0375</v>
      </c>
      <c r="AH28" s="45"/>
      <c r="AI28" s="45"/>
      <c r="AJ28" s="45"/>
      <c r="AK28" s="45"/>
      <c r="AL28" s="45"/>
      <c r="AM28" s="45"/>
      <c r="AN28" s="45"/>
      <c r="AO28" s="45"/>
      <c r="AP28" s="45"/>
      <c r="AQ28" s="45"/>
      <c r="AR28" s="45"/>
      <c r="AS28" s="45"/>
      <c r="AT28" s="45"/>
      <c r="AU28" s="45"/>
      <c r="AV28" s="45"/>
      <c r="AW28" s="45"/>
      <c r="AX28" s="45"/>
    </row>
    <row r="29" spans="1:50" ht="15.6" x14ac:dyDescent="0.3">
      <c r="A29" s="2">
        <v>26</v>
      </c>
      <c r="B29" s="21" t="str">
        <f>'PERSONEL LİSTESİ'!B28</f>
        <v>AD SOYAD 26</v>
      </c>
      <c r="C29" s="22">
        <f>'PERSONEL LİSTESİ'!C28</f>
        <v>13414.5</v>
      </c>
      <c r="D29" s="22">
        <f>'PERSONEL LİSTESİ'!E28</f>
        <v>0</v>
      </c>
      <c r="E29" s="6">
        <f t="shared" si="12"/>
        <v>0</v>
      </c>
      <c r="F29" s="22">
        <f>'PERSONEL LİSTESİ'!F28</f>
        <v>0</v>
      </c>
      <c r="G29" s="6">
        <f t="shared" si="13"/>
        <v>0</v>
      </c>
      <c r="H29" s="22">
        <f>'PERSONEL LİSTESİ'!G28</f>
        <v>0</v>
      </c>
      <c r="I29" s="6">
        <f t="shared" si="14"/>
        <v>0</v>
      </c>
      <c r="J29" s="6">
        <f t="shared" si="15"/>
        <v>13414.5</v>
      </c>
      <c r="K29" s="22">
        <f>'PERSONEL LİSTESİ'!D28</f>
        <v>0</v>
      </c>
      <c r="L29" s="6">
        <f>SUMPRODUCT(--(SUM(K29:K29)&gt;{0;32000;70000;250000}), (SUM(K29:K29)-{0;32000;70000;250000}), {0.15;0.05;0.07;0.08})-SUM($L$3:$L$3)</f>
        <v>0</v>
      </c>
      <c r="N29" s="2">
        <v>26</v>
      </c>
      <c r="O29" s="2" t="str">
        <f t="shared" si="0"/>
        <v>AD SOYAD 26</v>
      </c>
      <c r="P29" s="6">
        <f t="shared" si="16"/>
        <v>13414.5</v>
      </c>
      <c r="Q29" s="8">
        <v>100608.75</v>
      </c>
      <c r="R29" s="6">
        <f t="shared" si="21"/>
        <v>1878.0300000000002</v>
      </c>
      <c r="S29" s="6">
        <f t="shared" si="22"/>
        <v>134.14500000000001</v>
      </c>
      <c r="T29" s="6">
        <f t="shared" si="1"/>
        <v>11402.324999999999</v>
      </c>
      <c r="U29" s="6" cm="1">
        <f t="array" ref="U29">SUMPRODUCT(--(SUM(K29,T29)&gt;{0;70000;150000;550000}), (SUM(K29,T29)-{0;70000;150000;550000}), {0.15;0.05;0.07;0.08})-SUM($L$3,L29)</f>
        <v>1710.3487499999999</v>
      </c>
      <c r="V29" s="6">
        <f t="shared" si="17"/>
        <v>1710.3487500000001</v>
      </c>
      <c r="W29" s="6">
        <f t="shared" si="18"/>
        <v>0</v>
      </c>
      <c r="X29" s="6">
        <f t="shared" si="2"/>
        <v>13414.5</v>
      </c>
      <c r="Y29" s="8">
        <f t="shared" si="19"/>
        <v>13414.5</v>
      </c>
      <c r="Z29" s="6">
        <f t="shared" si="20"/>
        <v>0</v>
      </c>
      <c r="AA29" s="6">
        <f t="shared" si="25"/>
        <v>0</v>
      </c>
      <c r="AB29" s="11">
        <f t="shared" si="10"/>
        <v>11402.324999999999</v>
      </c>
      <c r="AC29" s="12">
        <f t="shared" si="23"/>
        <v>2749.9724999999999</v>
      </c>
      <c r="AD29" s="12">
        <f t="shared" si="24"/>
        <v>268.29000000000002</v>
      </c>
      <c r="AE29" s="11">
        <f t="shared" si="6"/>
        <v>16432.762500000001</v>
      </c>
      <c r="AF29" s="16">
        <f t="shared" si="7"/>
        <v>670.72500000000002</v>
      </c>
      <c r="AG29" s="17">
        <f t="shared" si="11"/>
        <v>15762.0375</v>
      </c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X29" s="45"/>
    </row>
    <row r="30" spans="1:50" ht="15.6" x14ac:dyDescent="0.3">
      <c r="A30" s="3">
        <v>27</v>
      </c>
      <c r="B30" s="21" t="str">
        <f>'PERSONEL LİSTESİ'!B29</f>
        <v>AD SOYAD 27</v>
      </c>
      <c r="C30" s="22">
        <f>'PERSONEL LİSTESİ'!C29</f>
        <v>13414.5</v>
      </c>
      <c r="D30" s="22">
        <f>'PERSONEL LİSTESİ'!E29</f>
        <v>0</v>
      </c>
      <c r="E30" s="4">
        <f t="shared" si="12"/>
        <v>0</v>
      </c>
      <c r="F30" s="22">
        <f>'PERSONEL LİSTESİ'!F29</f>
        <v>0</v>
      </c>
      <c r="G30" s="4">
        <f t="shared" si="13"/>
        <v>0</v>
      </c>
      <c r="H30" s="22">
        <f>'PERSONEL LİSTESİ'!G29</f>
        <v>0</v>
      </c>
      <c r="I30" s="4">
        <f t="shared" si="14"/>
        <v>0</v>
      </c>
      <c r="J30" s="4">
        <f t="shared" si="15"/>
        <v>13414.5</v>
      </c>
      <c r="K30" s="22">
        <f>'PERSONEL LİSTESİ'!D29</f>
        <v>0</v>
      </c>
      <c r="L30" s="4">
        <f>SUMPRODUCT(--(SUM(K30:K30)&gt;{0;32000;70000;250000}), (SUM(K30:K30)-{0;32000;70000;250000}), {0.15;0.05;0.07;0.08})-SUM($L$3:$L$3)</f>
        <v>0</v>
      </c>
      <c r="N30" s="3">
        <v>27</v>
      </c>
      <c r="O30" s="3" t="str">
        <f t="shared" si="0"/>
        <v>AD SOYAD 27</v>
      </c>
      <c r="P30" s="4">
        <f t="shared" si="16"/>
        <v>13414.5</v>
      </c>
      <c r="Q30" s="4">
        <v>100608.75</v>
      </c>
      <c r="R30" s="4">
        <f t="shared" si="21"/>
        <v>1878.0300000000002</v>
      </c>
      <c r="S30" s="4">
        <f t="shared" si="22"/>
        <v>134.14500000000001</v>
      </c>
      <c r="T30" s="4">
        <f t="shared" si="1"/>
        <v>11402.324999999999</v>
      </c>
      <c r="U30" s="4" cm="1">
        <f t="array" ref="U30">SUMPRODUCT(--(SUM(K30,T30)&gt;{0;70000;150000;550000}), (SUM(K30,T30)-{0;70000;150000;550000}), {0.15;0.05;0.07;0.08})-SUM($L$3,L30)</f>
        <v>1710.3487499999999</v>
      </c>
      <c r="V30" s="4">
        <f t="shared" si="17"/>
        <v>1710.3487500000001</v>
      </c>
      <c r="W30" s="4">
        <f t="shared" si="18"/>
        <v>0</v>
      </c>
      <c r="X30" s="4">
        <f t="shared" si="2"/>
        <v>13414.5</v>
      </c>
      <c r="Y30" s="4">
        <f t="shared" si="19"/>
        <v>13414.5</v>
      </c>
      <c r="Z30" s="4">
        <f t="shared" si="20"/>
        <v>0</v>
      </c>
      <c r="AA30" s="4">
        <f t="shared" si="25"/>
        <v>0</v>
      </c>
      <c r="AB30" s="11">
        <f t="shared" si="10"/>
        <v>11402.324999999999</v>
      </c>
      <c r="AC30" s="12">
        <f t="shared" si="23"/>
        <v>2749.9724999999999</v>
      </c>
      <c r="AD30" s="12">
        <f t="shared" si="24"/>
        <v>268.29000000000002</v>
      </c>
      <c r="AE30" s="13">
        <f t="shared" si="6"/>
        <v>16432.762500000001</v>
      </c>
      <c r="AF30" s="16">
        <f t="shared" si="7"/>
        <v>670.72500000000002</v>
      </c>
      <c r="AG30" s="17">
        <f t="shared" si="11"/>
        <v>15762.0375</v>
      </c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</row>
    <row r="31" spans="1:50" ht="15.6" x14ac:dyDescent="0.3">
      <c r="A31" s="2">
        <v>28</v>
      </c>
      <c r="B31" s="21" t="str">
        <f>'PERSONEL LİSTESİ'!B30</f>
        <v>AD SOYAD 28</v>
      </c>
      <c r="C31" s="22">
        <f>'PERSONEL LİSTESİ'!C30</f>
        <v>13414.5</v>
      </c>
      <c r="D31" s="22">
        <f>'PERSONEL LİSTESİ'!E30</f>
        <v>0</v>
      </c>
      <c r="E31" s="6">
        <f t="shared" si="12"/>
        <v>0</v>
      </c>
      <c r="F31" s="22">
        <f>'PERSONEL LİSTESİ'!F30</f>
        <v>0</v>
      </c>
      <c r="G31" s="6">
        <f t="shared" si="13"/>
        <v>0</v>
      </c>
      <c r="H31" s="22">
        <f>'PERSONEL LİSTESİ'!G30</f>
        <v>0</v>
      </c>
      <c r="I31" s="6">
        <f t="shared" si="14"/>
        <v>0</v>
      </c>
      <c r="J31" s="6">
        <f t="shared" si="15"/>
        <v>13414.5</v>
      </c>
      <c r="K31" s="22">
        <f>'PERSONEL LİSTESİ'!D30</f>
        <v>0</v>
      </c>
      <c r="L31" s="6">
        <f>SUMPRODUCT(--(SUM(K31:K31)&gt;{0;32000;70000;250000}), (SUM(K31:K31)-{0;32000;70000;250000}), {0.15;0.05;0.07;0.08})-SUM($L$3:$L$3)</f>
        <v>0</v>
      </c>
      <c r="N31" s="2">
        <v>28</v>
      </c>
      <c r="O31" s="2" t="str">
        <f t="shared" si="0"/>
        <v>AD SOYAD 28</v>
      </c>
      <c r="P31" s="6">
        <f t="shared" si="16"/>
        <v>13414.5</v>
      </c>
      <c r="Q31" s="8">
        <v>100608.75</v>
      </c>
      <c r="R31" s="6">
        <f t="shared" si="21"/>
        <v>1878.0300000000002</v>
      </c>
      <c r="S31" s="6">
        <f t="shared" si="22"/>
        <v>134.14500000000001</v>
      </c>
      <c r="T31" s="6">
        <f t="shared" si="1"/>
        <v>11402.324999999999</v>
      </c>
      <c r="U31" s="6" cm="1">
        <f t="array" ref="U31">SUMPRODUCT(--(SUM(K31,T31)&gt;{0;70000;150000;550000}), (SUM(K31,T31)-{0;70000;150000;550000}), {0.15;0.05;0.07;0.08})-SUM($L$3,L31)</f>
        <v>1710.3487499999999</v>
      </c>
      <c r="V31" s="6">
        <f t="shared" si="17"/>
        <v>1710.3487500000001</v>
      </c>
      <c r="W31" s="6">
        <f t="shared" si="18"/>
        <v>0</v>
      </c>
      <c r="X31" s="6">
        <f t="shared" si="2"/>
        <v>13414.5</v>
      </c>
      <c r="Y31" s="8">
        <f t="shared" si="19"/>
        <v>13414.5</v>
      </c>
      <c r="Z31" s="6">
        <f t="shared" si="20"/>
        <v>0</v>
      </c>
      <c r="AA31" s="6">
        <f t="shared" si="25"/>
        <v>0</v>
      </c>
      <c r="AB31" s="11">
        <f t="shared" si="10"/>
        <v>11402.324999999999</v>
      </c>
      <c r="AC31" s="12">
        <f t="shared" si="23"/>
        <v>2749.9724999999999</v>
      </c>
      <c r="AD31" s="12">
        <f t="shared" si="24"/>
        <v>268.29000000000002</v>
      </c>
      <c r="AE31" s="11">
        <f t="shared" si="6"/>
        <v>16432.762500000001</v>
      </c>
      <c r="AF31" s="16">
        <f t="shared" si="7"/>
        <v>670.72500000000002</v>
      </c>
      <c r="AG31" s="17">
        <f t="shared" si="11"/>
        <v>15762.0375</v>
      </c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</row>
    <row r="32" spans="1:50" ht="15.6" x14ac:dyDescent="0.3">
      <c r="A32" s="3">
        <v>29</v>
      </c>
      <c r="B32" s="21" t="str">
        <f>'PERSONEL LİSTESİ'!B31</f>
        <v>AD SOYAD 29</v>
      </c>
      <c r="C32" s="22">
        <f>'PERSONEL LİSTESİ'!C31</f>
        <v>13414.5</v>
      </c>
      <c r="D32" s="22">
        <f>'PERSONEL LİSTESİ'!E31</f>
        <v>0</v>
      </c>
      <c r="E32" s="4">
        <f t="shared" si="12"/>
        <v>0</v>
      </c>
      <c r="F32" s="22">
        <f>'PERSONEL LİSTESİ'!F31</f>
        <v>0</v>
      </c>
      <c r="G32" s="4">
        <f t="shared" si="13"/>
        <v>0</v>
      </c>
      <c r="H32" s="22">
        <f>'PERSONEL LİSTESİ'!G31</f>
        <v>0</v>
      </c>
      <c r="I32" s="4">
        <f t="shared" si="14"/>
        <v>0</v>
      </c>
      <c r="J32" s="4">
        <f t="shared" si="15"/>
        <v>13414.5</v>
      </c>
      <c r="K32" s="22">
        <f>'PERSONEL LİSTESİ'!D31</f>
        <v>0</v>
      </c>
      <c r="L32" s="4">
        <f>SUMPRODUCT(--(SUM(K32:K32)&gt;{0;32000;70000;250000}), (SUM(K32:K32)-{0;32000;70000;250000}), {0.15;0.05;0.07;0.08})-SUM($L$3:$L$3)</f>
        <v>0</v>
      </c>
      <c r="N32" s="3">
        <v>29</v>
      </c>
      <c r="O32" s="3" t="str">
        <f t="shared" si="0"/>
        <v>AD SOYAD 29</v>
      </c>
      <c r="P32" s="4">
        <f t="shared" si="16"/>
        <v>13414.5</v>
      </c>
      <c r="Q32" s="4">
        <v>100608.75</v>
      </c>
      <c r="R32" s="4">
        <f t="shared" si="21"/>
        <v>1878.0300000000002</v>
      </c>
      <c r="S32" s="4">
        <f t="shared" si="22"/>
        <v>134.14500000000001</v>
      </c>
      <c r="T32" s="4">
        <f t="shared" si="1"/>
        <v>11402.324999999999</v>
      </c>
      <c r="U32" s="4" cm="1">
        <f t="array" ref="U32">SUMPRODUCT(--(SUM(K32,T32)&gt;{0;70000;150000;550000}), (SUM(K32,T32)-{0;70000;150000;550000}), {0.15;0.05;0.07;0.08})-SUM($L$3,L32)</f>
        <v>1710.3487499999999</v>
      </c>
      <c r="V32" s="4">
        <f t="shared" si="17"/>
        <v>1710.3487500000001</v>
      </c>
      <c r="W32" s="4">
        <f t="shared" si="18"/>
        <v>0</v>
      </c>
      <c r="X32" s="4">
        <f t="shared" si="2"/>
        <v>13414.5</v>
      </c>
      <c r="Y32" s="4">
        <f t="shared" si="19"/>
        <v>13414.5</v>
      </c>
      <c r="Z32" s="4">
        <f t="shared" si="20"/>
        <v>0</v>
      </c>
      <c r="AA32" s="4">
        <f t="shared" si="25"/>
        <v>0</v>
      </c>
      <c r="AB32" s="11">
        <f t="shared" si="10"/>
        <v>11402.324999999999</v>
      </c>
      <c r="AC32" s="12">
        <f t="shared" si="23"/>
        <v>2749.9724999999999</v>
      </c>
      <c r="AD32" s="12">
        <f t="shared" si="24"/>
        <v>268.29000000000002</v>
      </c>
      <c r="AE32" s="13">
        <f t="shared" si="6"/>
        <v>16432.762500000001</v>
      </c>
      <c r="AF32" s="16">
        <f t="shared" si="7"/>
        <v>670.72500000000002</v>
      </c>
      <c r="AG32" s="17">
        <f t="shared" si="11"/>
        <v>15762.0375</v>
      </c>
      <c r="AH32" s="45"/>
      <c r="AI32" s="45"/>
      <c r="AJ32" s="45"/>
      <c r="AK32" s="45"/>
      <c r="AL32" s="45"/>
      <c r="AM32" s="45"/>
      <c r="AN32" s="45"/>
      <c r="AO32" s="45"/>
      <c r="AP32" s="45"/>
      <c r="AQ32" s="45"/>
      <c r="AR32" s="45"/>
      <c r="AS32" s="45"/>
      <c r="AT32" s="45"/>
      <c r="AU32" s="45"/>
      <c r="AV32" s="45"/>
      <c r="AW32" s="45"/>
      <c r="AX32" s="45"/>
    </row>
    <row r="33" spans="1:50" ht="15.6" x14ac:dyDescent="0.3">
      <c r="A33" s="2">
        <v>30</v>
      </c>
      <c r="B33" s="21" t="str">
        <f>'PERSONEL LİSTESİ'!B32</f>
        <v>AD SOYAD 30</v>
      </c>
      <c r="C33" s="22">
        <f>'PERSONEL LİSTESİ'!C32</f>
        <v>13414.5</v>
      </c>
      <c r="D33" s="22">
        <f>'PERSONEL LİSTESİ'!E32</f>
        <v>0</v>
      </c>
      <c r="E33" s="6">
        <f t="shared" si="12"/>
        <v>0</v>
      </c>
      <c r="F33" s="22">
        <f>'PERSONEL LİSTESİ'!F32</f>
        <v>0</v>
      </c>
      <c r="G33" s="6">
        <f t="shared" si="13"/>
        <v>0</v>
      </c>
      <c r="H33" s="22">
        <f>'PERSONEL LİSTESİ'!G32</f>
        <v>0</v>
      </c>
      <c r="I33" s="6">
        <f t="shared" si="14"/>
        <v>0</v>
      </c>
      <c r="J33" s="6">
        <f t="shared" si="15"/>
        <v>13414.5</v>
      </c>
      <c r="K33" s="22">
        <f>'PERSONEL LİSTESİ'!D32</f>
        <v>0</v>
      </c>
      <c r="L33" s="6">
        <f>SUMPRODUCT(--(SUM(K33:K33)&gt;{0;32000;70000;250000}), (SUM(K33:K33)-{0;32000;70000;250000}), {0.15;0.05;0.07;0.08})-SUM($L$3:$L$3)</f>
        <v>0</v>
      </c>
      <c r="N33" s="2">
        <v>30</v>
      </c>
      <c r="O33" s="2" t="str">
        <f t="shared" si="0"/>
        <v>AD SOYAD 30</v>
      </c>
      <c r="P33" s="6">
        <f t="shared" si="16"/>
        <v>13414.5</v>
      </c>
      <c r="Q33" s="8">
        <v>100608.75</v>
      </c>
      <c r="R33" s="6">
        <f t="shared" si="21"/>
        <v>1878.0300000000002</v>
      </c>
      <c r="S33" s="6">
        <f t="shared" si="22"/>
        <v>134.14500000000001</v>
      </c>
      <c r="T33" s="6">
        <f t="shared" si="1"/>
        <v>11402.324999999999</v>
      </c>
      <c r="U33" s="6" cm="1">
        <f t="array" ref="U33">SUMPRODUCT(--(SUM(K33,T33)&gt;{0;70000;150000;550000}), (SUM(K33,T33)-{0;70000;150000;550000}), {0.15;0.05;0.07;0.08})-SUM($L$3,L33)</f>
        <v>1710.3487499999999</v>
      </c>
      <c r="V33" s="6">
        <f t="shared" si="17"/>
        <v>1710.3487500000001</v>
      </c>
      <c r="W33" s="6">
        <f t="shared" si="18"/>
        <v>0</v>
      </c>
      <c r="X33" s="6">
        <f t="shared" si="2"/>
        <v>13414.5</v>
      </c>
      <c r="Y33" s="8">
        <f t="shared" si="19"/>
        <v>13414.5</v>
      </c>
      <c r="Z33" s="6">
        <f t="shared" si="20"/>
        <v>0</v>
      </c>
      <c r="AA33" s="6">
        <f t="shared" si="25"/>
        <v>0</v>
      </c>
      <c r="AB33" s="11">
        <f t="shared" si="10"/>
        <v>11402.324999999999</v>
      </c>
      <c r="AC33" s="12">
        <f t="shared" si="23"/>
        <v>2749.9724999999999</v>
      </c>
      <c r="AD33" s="12">
        <f t="shared" si="24"/>
        <v>268.29000000000002</v>
      </c>
      <c r="AE33" s="11">
        <f t="shared" si="6"/>
        <v>16432.762500000001</v>
      </c>
      <c r="AF33" s="16">
        <f t="shared" si="7"/>
        <v>670.72500000000002</v>
      </c>
      <c r="AG33" s="17">
        <f t="shared" si="11"/>
        <v>15762.0375</v>
      </c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X33" s="45"/>
    </row>
    <row r="34" spans="1:50" ht="15.6" x14ac:dyDescent="0.3">
      <c r="A34" s="3">
        <v>31</v>
      </c>
      <c r="B34" s="21" t="str">
        <f>'PERSONEL LİSTESİ'!B33</f>
        <v>AD SOYAD 31</v>
      </c>
      <c r="C34" s="22">
        <f>'PERSONEL LİSTESİ'!C33</f>
        <v>13414.5</v>
      </c>
      <c r="D34" s="22">
        <f>'PERSONEL LİSTESİ'!E33</f>
        <v>0</v>
      </c>
      <c r="E34" s="4">
        <f t="shared" si="12"/>
        <v>0</v>
      </c>
      <c r="F34" s="22">
        <f>'PERSONEL LİSTESİ'!F33</f>
        <v>0</v>
      </c>
      <c r="G34" s="4">
        <f t="shared" si="13"/>
        <v>0</v>
      </c>
      <c r="H34" s="22">
        <f>'PERSONEL LİSTESİ'!G33</f>
        <v>0</v>
      </c>
      <c r="I34" s="4">
        <f t="shared" si="14"/>
        <v>0</v>
      </c>
      <c r="J34" s="4">
        <f t="shared" si="15"/>
        <v>13414.5</v>
      </c>
      <c r="K34" s="22">
        <f>'PERSONEL LİSTESİ'!D33</f>
        <v>0</v>
      </c>
      <c r="L34" s="4">
        <f>SUMPRODUCT(--(SUM(K34:K34)&gt;{0;32000;70000;250000}), (SUM(K34:K34)-{0;32000;70000;250000}), {0.15;0.05;0.07;0.08})-SUM($L$3:$L$3)</f>
        <v>0</v>
      </c>
      <c r="N34" s="3">
        <v>31</v>
      </c>
      <c r="O34" s="3" t="str">
        <f t="shared" si="0"/>
        <v>AD SOYAD 31</v>
      </c>
      <c r="P34" s="4">
        <f t="shared" si="16"/>
        <v>13414.5</v>
      </c>
      <c r="Q34" s="4">
        <v>100608.75</v>
      </c>
      <c r="R34" s="4">
        <f t="shared" si="21"/>
        <v>1878.0300000000002</v>
      </c>
      <c r="S34" s="4">
        <f t="shared" si="22"/>
        <v>134.14500000000001</v>
      </c>
      <c r="T34" s="4">
        <f t="shared" si="1"/>
        <v>11402.324999999999</v>
      </c>
      <c r="U34" s="4" cm="1">
        <f t="array" ref="U34">SUMPRODUCT(--(SUM(K34,T34)&gt;{0;70000;150000;550000}), (SUM(K34,T34)-{0;70000;150000;550000}), {0.15;0.05;0.07;0.08})-SUM($L$3,L34)</f>
        <v>1710.3487499999999</v>
      </c>
      <c r="V34" s="4">
        <f t="shared" si="17"/>
        <v>1710.3487500000001</v>
      </c>
      <c r="W34" s="4">
        <f t="shared" si="18"/>
        <v>0</v>
      </c>
      <c r="X34" s="4">
        <f t="shared" si="2"/>
        <v>13414.5</v>
      </c>
      <c r="Y34" s="4">
        <f t="shared" si="19"/>
        <v>13414.5</v>
      </c>
      <c r="Z34" s="4">
        <f t="shared" si="20"/>
        <v>0</v>
      </c>
      <c r="AA34" s="4">
        <f t="shared" si="25"/>
        <v>0</v>
      </c>
      <c r="AB34" s="11">
        <f t="shared" si="10"/>
        <v>11402.324999999999</v>
      </c>
      <c r="AC34" s="12">
        <f t="shared" si="23"/>
        <v>2749.9724999999999</v>
      </c>
      <c r="AD34" s="12">
        <f t="shared" si="24"/>
        <v>268.29000000000002</v>
      </c>
      <c r="AE34" s="13">
        <f t="shared" si="6"/>
        <v>16432.762500000001</v>
      </c>
      <c r="AF34" s="16">
        <f t="shared" si="7"/>
        <v>670.72500000000002</v>
      </c>
      <c r="AG34" s="17">
        <f t="shared" si="11"/>
        <v>15762.0375</v>
      </c>
      <c r="AH34" s="45"/>
      <c r="AI34" s="45"/>
      <c r="AJ34" s="45"/>
      <c r="AK34" s="45"/>
      <c r="AL34" s="45"/>
      <c r="AM34" s="45"/>
      <c r="AN34" s="45"/>
      <c r="AO34" s="45"/>
      <c r="AP34" s="45"/>
      <c r="AQ34" s="45"/>
      <c r="AR34" s="45"/>
      <c r="AS34" s="45"/>
      <c r="AT34" s="45"/>
      <c r="AU34" s="45"/>
      <c r="AV34" s="45"/>
      <c r="AW34" s="45"/>
      <c r="AX34" s="45"/>
    </row>
    <row r="35" spans="1:50" ht="15.6" x14ac:dyDescent="0.3">
      <c r="A35" s="2">
        <v>32</v>
      </c>
      <c r="B35" s="21" t="str">
        <f>'PERSONEL LİSTESİ'!B34</f>
        <v>AD SOYAD 32</v>
      </c>
      <c r="C35" s="22">
        <f>'PERSONEL LİSTESİ'!C34</f>
        <v>13414.5</v>
      </c>
      <c r="D35" s="22">
        <f>'PERSONEL LİSTESİ'!E34</f>
        <v>0</v>
      </c>
      <c r="E35" s="6">
        <f t="shared" si="12"/>
        <v>0</v>
      </c>
      <c r="F35" s="22">
        <f>'PERSONEL LİSTESİ'!F34</f>
        <v>0</v>
      </c>
      <c r="G35" s="6">
        <f t="shared" si="13"/>
        <v>0</v>
      </c>
      <c r="H35" s="22">
        <f>'PERSONEL LİSTESİ'!G34</f>
        <v>0</v>
      </c>
      <c r="I35" s="6">
        <f t="shared" si="14"/>
        <v>0</v>
      </c>
      <c r="J35" s="6">
        <f t="shared" si="15"/>
        <v>13414.5</v>
      </c>
      <c r="K35" s="22">
        <f>'PERSONEL LİSTESİ'!D34</f>
        <v>0</v>
      </c>
      <c r="L35" s="6">
        <f>SUMPRODUCT(--(SUM(K35:K35)&gt;{0;32000;70000;250000}), (SUM(K35:K35)-{0;32000;70000;250000}), {0.15;0.05;0.07;0.08})-SUM($L$3:$L$3)</f>
        <v>0</v>
      </c>
      <c r="N35" s="2">
        <v>32</v>
      </c>
      <c r="O35" s="2" t="str">
        <f t="shared" si="0"/>
        <v>AD SOYAD 32</v>
      </c>
      <c r="P35" s="6">
        <f t="shared" si="16"/>
        <v>13414.5</v>
      </c>
      <c r="Q35" s="8">
        <v>100608.75</v>
      </c>
      <c r="R35" s="6">
        <f t="shared" si="21"/>
        <v>1878.0300000000002</v>
      </c>
      <c r="S35" s="6">
        <f t="shared" si="22"/>
        <v>134.14500000000001</v>
      </c>
      <c r="T35" s="6">
        <f t="shared" si="1"/>
        <v>11402.324999999999</v>
      </c>
      <c r="U35" s="6" cm="1">
        <f t="array" ref="U35">SUMPRODUCT(--(SUM(K35,T35)&gt;{0;70000;150000;550000}), (SUM(K35,T35)-{0;70000;150000;550000}), {0.15;0.05;0.07;0.08})-SUM($L$3,L35)</f>
        <v>1710.3487499999999</v>
      </c>
      <c r="V35" s="6">
        <f t="shared" si="17"/>
        <v>1710.3487500000001</v>
      </c>
      <c r="W35" s="6">
        <f t="shared" si="18"/>
        <v>0</v>
      </c>
      <c r="X35" s="6">
        <f t="shared" si="2"/>
        <v>13414.5</v>
      </c>
      <c r="Y35" s="8">
        <f t="shared" si="19"/>
        <v>13414.5</v>
      </c>
      <c r="Z35" s="6">
        <f t="shared" si="20"/>
        <v>0</v>
      </c>
      <c r="AA35" s="6">
        <f t="shared" si="25"/>
        <v>0</v>
      </c>
      <c r="AB35" s="11">
        <f t="shared" si="10"/>
        <v>11402.324999999999</v>
      </c>
      <c r="AC35" s="12">
        <f t="shared" si="23"/>
        <v>2749.9724999999999</v>
      </c>
      <c r="AD35" s="12">
        <f t="shared" si="24"/>
        <v>268.29000000000002</v>
      </c>
      <c r="AE35" s="11">
        <f t="shared" si="6"/>
        <v>16432.762500000001</v>
      </c>
      <c r="AF35" s="16">
        <f t="shared" si="7"/>
        <v>670.72500000000002</v>
      </c>
      <c r="AG35" s="17">
        <f t="shared" si="11"/>
        <v>15762.0375</v>
      </c>
    </row>
    <row r="36" spans="1:50" ht="15.6" x14ac:dyDescent="0.3">
      <c r="A36" s="3">
        <v>33</v>
      </c>
      <c r="B36" s="21" t="str">
        <f>'PERSONEL LİSTESİ'!B35</f>
        <v>AD SOYAD 33</v>
      </c>
      <c r="C36" s="22">
        <f>'PERSONEL LİSTESİ'!C35</f>
        <v>13414.5</v>
      </c>
      <c r="D36" s="22">
        <f>'PERSONEL LİSTESİ'!E35</f>
        <v>0</v>
      </c>
      <c r="E36" s="4">
        <f t="shared" si="12"/>
        <v>0</v>
      </c>
      <c r="F36" s="22">
        <f>'PERSONEL LİSTESİ'!F35</f>
        <v>0</v>
      </c>
      <c r="G36" s="4">
        <f t="shared" si="13"/>
        <v>0</v>
      </c>
      <c r="H36" s="22">
        <f>'PERSONEL LİSTESİ'!G35</f>
        <v>0</v>
      </c>
      <c r="I36" s="4">
        <f t="shared" si="14"/>
        <v>0</v>
      </c>
      <c r="J36" s="4">
        <f t="shared" si="15"/>
        <v>13414.5</v>
      </c>
      <c r="K36" s="22">
        <f>'PERSONEL LİSTESİ'!D35</f>
        <v>0</v>
      </c>
      <c r="L36" s="4">
        <f>SUMPRODUCT(--(SUM(K36:K36)&gt;{0;32000;70000;250000}), (SUM(K36:K36)-{0;32000;70000;250000}), {0.15;0.05;0.07;0.08})-SUM($L$3:$L$3)</f>
        <v>0</v>
      </c>
      <c r="N36" s="3">
        <v>33</v>
      </c>
      <c r="O36" s="3" t="str">
        <f t="shared" ref="O36:O53" si="26">B36</f>
        <v>AD SOYAD 33</v>
      </c>
      <c r="P36" s="4">
        <f t="shared" si="16"/>
        <v>13414.5</v>
      </c>
      <c r="Q36" s="4">
        <v>100608.75</v>
      </c>
      <c r="R36" s="4">
        <f t="shared" si="21"/>
        <v>1878.0300000000002</v>
      </c>
      <c r="S36" s="4">
        <f t="shared" si="22"/>
        <v>134.14500000000001</v>
      </c>
      <c r="T36" s="4">
        <f t="shared" si="1"/>
        <v>11402.324999999999</v>
      </c>
      <c r="U36" s="4" cm="1">
        <f t="array" ref="U36">SUMPRODUCT(--(SUM(K36,T36)&gt;{0;70000;150000;550000}), (SUM(K36,T36)-{0;70000;150000;550000}), {0.15;0.05;0.07;0.08})-SUM($L$3,L36)</f>
        <v>1710.3487499999999</v>
      </c>
      <c r="V36" s="4">
        <f t="shared" si="17"/>
        <v>1710.3487500000001</v>
      </c>
      <c r="W36" s="4">
        <f t="shared" si="18"/>
        <v>0</v>
      </c>
      <c r="X36" s="4">
        <f t="shared" ref="X36:X53" si="27">P36</f>
        <v>13414.5</v>
      </c>
      <c r="Y36" s="4">
        <f t="shared" si="19"/>
        <v>13414.5</v>
      </c>
      <c r="Z36" s="4">
        <f t="shared" si="20"/>
        <v>0</v>
      </c>
      <c r="AA36" s="4">
        <f t="shared" si="25"/>
        <v>0</v>
      </c>
      <c r="AB36" s="11">
        <f t="shared" si="10"/>
        <v>11402.324999999999</v>
      </c>
      <c r="AC36" s="12">
        <f t="shared" si="23"/>
        <v>2749.9724999999999</v>
      </c>
      <c r="AD36" s="12">
        <f t="shared" si="24"/>
        <v>268.29000000000002</v>
      </c>
      <c r="AE36" s="13">
        <f t="shared" ref="AE36:AE53" si="28">P36+AC36+AD36</f>
        <v>16432.762500000001</v>
      </c>
      <c r="AF36" s="16">
        <f t="shared" ref="AF36:AF53" si="29">IF(O36&lt;P36,O36,P36)*0.05</f>
        <v>670.72500000000002</v>
      </c>
      <c r="AG36" s="17">
        <f t="shared" si="11"/>
        <v>15762.0375</v>
      </c>
    </row>
    <row r="37" spans="1:50" ht="15.6" x14ac:dyDescent="0.3">
      <c r="A37" s="2">
        <v>34</v>
      </c>
      <c r="B37" s="21" t="str">
        <f>'PERSONEL LİSTESİ'!B36</f>
        <v>AD SOYAD 34</v>
      </c>
      <c r="C37" s="22">
        <f>'PERSONEL LİSTESİ'!C36</f>
        <v>13414.5</v>
      </c>
      <c r="D37" s="22">
        <f>'PERSONEL LİSTESİ'!E36</f>
        <v>0</v>
      </c>
      <c r="E37" s="6">
        <f t="shared" si="12"/>
        <v>0</v>
      </c>
      <c r="F37" s="22">
        <f>'PERSONEL LİSTESİ'!F36</f>
        <v>0</v>
      </c>
      <c r="G37" s="6">
        <f t="shared" si="13"/>
        <v>0</v>
      </c>
      <c r="H37" s="22">
        <f>'PERSONEL LİSTESİ'!G36</f>
        <v>0</v>
      </c>
      <c r="I37" s="6">
        <f t="shared" si="14"/>
        <v>0</v>
      </c>
      <c r="J37" s="6">
        <f t="shared" si="15"/>
        <v>13414.5</v>
      </c>
      <c r="K37" s="22">
        <f>'PERSONEL LİSTESİ'!D36</f>
        <v>0</v>
      </c>
      <c r="L37" s="6">
        <f>SUMPRODUCT(--(SUM(K37:K37)&gt;{0;32000;70000;250000}), (SUM(K37:K37)-{0;32000;70000;250000}), {0.15;0.05;0.07;0.08})-SUM($L$3:$L$3)</f>
        <v>0</v>
      </c>
      <c r="N37" s="2">
        <v>34</v>
      </c>
      <c r="O37" s="2" t="str">
        <f t="shared" si="26"/>
        <v>AD SOYAD 34</v>
      </c>
      <c r="P37" s="6">
        <f t="shared" si="16"/>
        <v>13414.5</v>
      </c>
      <c r="Q37" s="8">
        <v>100608.75</v>
      </c>
      <c r="R37" s="6">
        <f t="shared" si="21"/>
        <v>1878.0300000000002</v>
      </c>
      <c r="S37" s="6">
        <f t="shared" si="22"/>
        <v>134.14500000000001</v>
      </c>
      <c r="T37" s="6">
        <f t="shared" si="1"/>
        <v>11402.324999999999</v>
      </c>
      <c r="U37" s="6" cm="1">
        <f t="array" ref="U37">SUMPRODUCT(--(SUM(K37,T37)&gt;{0;70000;150000;550000}), (SUM(K37,T37)-{0;70000;150000;550000}), {0.15;0.05;0.07;0.08})-SUM($L$3,L37)</f>
        <v>1710.3487499999999</v>
      </c>
      <c r="V37" s="6">
        <f t="shared" si="17"/>
        <v>1710.3487500000001</v>
      </c>
      <c r="W37" s="6">
        <f t="shared" si="18"/>
        <v>0</v>
      </c>
      <c r="X37" s="6">
        <f t="shared" si="27"/>
        <v>13414.5</v>
      </c>
      <c r="Y37" s="8">
        <f t="shared" si="19"/>
        <v>13414.5</v>
      </c>
      <c r="Z37" s="6">
        <f t="shared" si="20"/>
        <v>0</v>
      </c>
      <c r="AA37" s="6">
        <f t="shared" si="25"/>
        <v>0</v>
      </c>
      <c r="AB37" s="11">
        <f t="shared" si="10"/>
        <v>11402.324999999999</v>
      </c>
      <c r="AC37" s="12">
        <f t="shared" si="23"/>
        <v>2749.9724999999999</v>
      </c>
      <c r="AD37" s="12">
        <f t="shared" si="24"/>
        <v>268.29000000000002</v>
      </c>
      <c r="AE37" s="11">
        <f t="shared" si="28"/>
        <v>16432.762500000001</v>
      </c>
      <c r="AF37" s="16">
        <f t="shared" si="29"/>
        <v>670.72500000000002</v>
      </c>
      <c r="AG37" s="17">
        <f t="shared" si="11"/>
        <v>15762.0375</v>
      </c>
    </row>
    <row r="38" spans="1:50" ht="15.6" x14ac:dyDescent="0.3">
      <c r="A38" s="3">
        <v>35</v>
      </c>
      <c r="B38" s="21" t="str">
        <f>'PERSONEL LİSTESİ'!B37</f>
        <v>AD SOYAD 35</v>
      </c>
      <c r="C38" s="22">
        <f>'PERSONEL LİSTESİ'!C37</f>
        <v>13414.5</v>
      </c>
      <c r="D38" s="22">
        <f>'PERSONEL LİSTESİ'!E37</f>
        <v>0</v>
      </c>
      <c r="E38" s="4">
        <f t="shared" si="12"/>
        <v>0</v>
      </c>
      <c r="F38" s="22">
        <f>'PERSONEL LİSTESİ'!F37</f>
        <v>0</v>
      </c>
      <c r="G38" s="4">
        <f t="shared" si="13"/>
        <v>0</v>
      </c>
      <c r="H38" s="22">
        <f>'PERSONEL LİSTESİ'!G37</f>
        <v>0</v>
      </c>
      <c r="I38" s="4">
        <f t="shared" si="14"/>
        <v>0</v>
      </c>
      <c r="J38" s="4">
        <f t="shared" si="15"/>
        <v>13414.5</v>
      </c>
      <c r="K38" s="22">
        <f>'PERSONEL LİSTESİ'!D37</f>
        <v>0</v>
      </c>
      <c r="L38" s="4">
        <f>SUMPRODUCT(--(SUM(K38:K38)&gt;{0;32000;70000;250000}), (SUM(K38:K38)-{0;32000;70000;250000}), {0.15;0.05;0.07;0.08})-SUM($L$3:$L$3)</f>
        <v>0</v>
      </c>
      <c r="N38" s="3">
        <v>35</v>
      </c>
      <c r="O38" s="3" t="str">
        <f t="shared" si="26"/>
        <v>AD SOYAD 35</v>
      </c>
      <c r="P38" s="4">
        <f t="shared" si="16"/>
        <v>13414.5</v>
      </c>
      <c r="Q38" s="4">
        <v>100608.75</v>
      </c>
      <c r="R38" s="4">
        <f t="shared" si="21"/>
        <v>1878.0300000000002</v>
      </c>
      <c r="S38" s="4">
        <f t="shared" si="22"/>
        <v>134.14500000000001</v>
      </c>
      <c r="T38" s="4">
        <f t="shared" si="1"/>
        <v>11402.324999999999</v>
      </c>
      <c r="U38" s="4" cm="1">
        <f t="array" ref="U38">SUMPRODUCT(--(SUM(K38,T38)&gt;{0;70000;150000;550000}), (SUM(K38,T38)-{0;70000;150000;550000}), {0.15;0.05;0.07;0.08})-SUM($L$3,L38)</f>
        <v>1710.3487499999999</v>
      </c>
      <c r="V38" s="4">
        <f t="shared" si="17"/>
        <v>1710.3487500000001</v>
      </c>
      <c r="W38" s="4">
        <f t="shared" si="18"/>
        <v>0</v>
      </c>
      <c r="X38" s="4">
        <f t="shared" si="27"/>
        <v>13414.5</v>
      </c>
      <c r="Y38" s="4">
        <f t="shared" si="19"/>
        <v>13414.5</v>
      </c>
      <c r="Z38" s="4">
        <f t="shared" si="20"/>
        <v>0</v>
      </c>
      <c r="AA38" s="4">
        <f t="shared" si="25"/>
        <v>0</v>
      </c>
      <c r="AB38" s="11">
        <f t="shared" si="10"/>
        <v>11402.324999999999</v>
      </c>
      <c r="AC38" s="12">
        <f t="shared" si="23"/>
        <v>2749.9724999999999</v>
      </c>
      <c r="AD38" s="12">
        <f t="shared" si="24"/>
        <v>268.29000000000002</v>
      </c>
      <c r="AE38" s="13">
        <f t="shared" si="28"/>
        <v>16432.762500000001</v>
      </c>
      <c r="AF38" s="16">
        <f t="shared" si="29"/>
        <v>670.72500000000002</v>
      </c>
      <c r="AG38" s="17">
        <f t="shared" si="11"/>
        <v>15762.0375</v>
      </c>
    </row>
    <row r="39" spans="1:50" ht="15.6" x14ac:dyDescent="0.3">
      <c r="A39" s="2">
        <v>36</v>
      </c>
      <c r="B39" s="21" t="str">
        <f>'PERSONEL LİSTESİ'!B38</f>
        <v>AD SOYAD 36</v>
      </c>
      <c r="C39" s="22">
        <f>'PERSONEL LİSTESİ'!C38</f>
        <v>13414.5</v>
      </c>
      <c r="D39" s="22">
        <f>'PERSONEL LİSTESİ'!E38</f>
        <v>0</v>
      </c>
      <c r="E39" s="6">
        <f t="shared" si="12"/>
        <v>0</v>
      </c>
      <c r="F39" s="22">
        <f>'PERSONEL LİSTESİ'!F38</f>
        <v>0</v>
      </c>
      <c r="G39" s="6">
        <f t="shared" si="13"/>
        <v>0</v>
      </c>
      <c r="H39" s="22">
        <f>'PERSONEL LİSTESİ'!G38</f>
        <v>0</v>
      </c>
      <c r="I39" s="6">
        <f t="shared" si="14"/>
        <v>0</v>
      </c>
      <c r="J39" s="6">
        <f t="shared" si="15"/>
        <v>13414.5</v>
      </c>
      <c r="K39" s="22">
        <f>'PERSONEL LİSTESİ'!D38</f>
        <v>0</v>
      </c>
      <c r="L39" s="6">
        <f>SUMPRODUCT(--(SUM(K39:K39)&gt;{0;32000;70000;250000}), (SUM(K39:K39)-{0;32000;70000;250000}), {0.15;0.05;0.07;0.08})-SUM($L$3:$L$3)</f>
        <v>0</v>
      </c>
      <c r="N39" s="2">
        <v>36</v>
      </c>
      <c r="O39" s="2" t="str">
        <f t="shared" si="26"/>
        <v>AD SOYAD 36</v>
      </c>
      <c r="P39" s="6">
        <f t="shared" si="16"/>
        <v>13414.5</v>
      </c>
      <c r="Q39" s="8">
        <v>100608.75</v>
      </c>
      <c r="R39" s="6">
        <f t="shared" si="21"/>
        <v>1878.0300000000002</v>
      </c>
      <c r="S39" s="6">
        <f t="shared" si="22"/>
        <v>134.14500000000001</v>
      </c>
      <c r="T39" s="6">
        <f t="shared" si="1"/>
        <v>11402.324999999999</v>
      </c>
      <c r="U39" s="6" cm="1">
        <f t="array" ref="U39">SUMPRODUCT(--(SUM(K39,T39)&gt;{0;70000;150000;550000}), (SUM(K39,T39)-{0;70000;150000;550000}), {0.15;0.05;0.07;0.08})-SUM($L$3,L39)</f>
        <v>1710.3487499999999</v>
      </c>
      <c r="V39" s="6">
        <f t="shared" si="17"/>
        <v>1710.3487500000001</v>
      </c>
      <c r="W39" s="6">
        <f t="shared" si="18"/>
        <v>0</v>
      </c>
      <c r="X39" s="6">
        <f t="shared" si="27"/>
        <v>13414.5</v>
      </c>
      <c r="Y39" s="8">
        <f t="shared" si="19"/>
        <v>13414.5</v>
      </c>
      <c r="Z39" s="6">
        <f t="shared" si="20"/>
        <v>0</v>
      </c>
      <c r="AA39" s="6">
        <f t="shared" si="25"/>
        <v>0</v>
      </c>
      <c r="AB39" s="11">
        <f t="shared" si="10"/>
        <v>11402.324999999999</v>
      </c>
      <c r="AC39" s="12">
        <f t="shared" si="23"/>
        <v>2749.9724999999999</v>
      </c>
      <c r="AD39" s="12">
        <f t="shared" si="24"/>
        <v>268.29000000000002</v>
      </c>
      <c r="AE39" s="11">
        <f t="shared" si="28"/>
        <v>16432.762500000001</v>
      </c>
      <c r="AF39" s="16">
        <f t="shared" si="29"/>
        <v>670.72500000000002</v>
      </c>
      <c r="AG39" s="17">
        <f t="shared" si="11"/>
        <v>15762.0375</v>
      </c>
    </row>
    <row r="40" spans="1:50" ht="15.6" x14ac:dyDescent="0.3">
      <c r="A40" s="3">
        <v>37</v>
      </c>
      <c r="B40" s="21" t="str">
        <f>'PERSONEL LİSTESİ'!B39</f>
        <v>AD SOYAD 37</v>
      </c>
      <c r="C40" s="22">
        <f>'PERSONEL LİSTESİ'!C39</f>
        <v>13414.5</v>
      </c>
      <c r="D40" s="22">
        <f>'PERSONEL LİSTESİ'!E39</f>
        <v>0</v>
      </c>
      <c r="E40" s="4">
        <f t="shared" si="12"/>
        <v>0</v>
      </c>
      <c r="F40" s="22">
        <f>'PERSONEL LİSTESİ'!F39</f>
        <v>0</v>
      </c>
      <c r="G40" s="4">
        <f t="shared" si="13"/>
        <v>0</v>
      </c>
      <c r="H40" s="22">
        <f>'PERSONEL LİSTESİ'!G39</f>
        <v>0</v>
      </c>
      <c r="I40" s="4">
        <f t="shared" si="14"/>
        <v>0</v>
      </c>
      <c r="J40" s="4">
        <f t="shared" si="15"/>
        <v>13414.5</v>
      </c>
      <c r="K40" s="22">
        <f>'PERSONEL LİSTESİ'!D39</f>
        <v>0</v>
      </c>
      <c r="L40" s="4">
        <f>SUMPRODUCT(--(SUM(K40:K40)&gt;{0;32000;70000;250000}), (SUM(K40:K40)-{0;32000;70000;250000}), {0.15;0.05;0.07;0.08})-SUM($L$3:$L$3)</f>
        <v>0</v>
      </c>
      <c r="N40" s="3">
        <v>37</v>
      </c>
      <c r="O40" s="3" t="str">
        <f t="shared" si="26"/>
        <v>AD SOYAD 37</v>
      </c>
      <c r="P40" s="4">
        <f t="shared" si="16"/>
        <v>13414.5</v>
      </c>
      <c r="Q40" s="4">
        <v>100608.75</v>
      </c>
      <c r="R40" s="4">
        <f t="shared" si="21"/>
        <v>1878.0300000000002</v>
      </c>
      <c r="S40" s="4">
        <f t="shared" si="22"/>
        <v>134.14500000000001</v>
      </c>
      <c r="T40" s="4">
        <f t="shared" si="1"/>
        <v>11402.324999999999</v>
      </c>
      <c r="U40" s="4" cm="1">
        <f t="array" ref="U40">SUMPRODUCT(--(SUM(K40,T40)&gt;{0;70000;150000;550000}), (SUM(K40,T40)-{0;70000;150000;550000}), {0.15;0.05;0.07;0.08})-SUM($L$3,L40)</f>
        <v>1710.3487499999999</v>
      </c>
      <c r="V40" s="4">
        <f t="shared" si="17"/>
        <v>1710.3487500000001</v>
      </c>
      <c r="W40" s="4">
        <f t="shared" si="18"/>
        <v>0</v>
      </c>
      <c r="X40" s="4">
        <f t="shared" si="27"/>
        <v>13414.5</v>
      </c>
      <c r="Y40" s="4">
        <f t="shared" si="19"/>
        <v>13414.5</v>
      </c>
      <c r="Z40" s="4">
        <f t="shared" si="20"/>
        <v>0</v>
      </c>
      <c r="AA40" s="4">
        <f t="shared" si="25"/>
        <v>0</v>
      </c>
      <c r="AB40" s="11">
        <f t="shared" si="10"/>
        <v>11402.324999999999</v>
      </c>
      <c r="AC40" s="12">
        <f t="shared" si="23"/>
        <v>2749.9724999999999</v>
      </c>
      <c r="AD40" s="12">
        <f t="shared" si="24"/>
        <v>268.29000000000002</v>
      </c>
      <c r="AE40" s="13">
        <f t="shared" si="28"/>
        <v>16432.762500000001</v>
      </c>
      <c r="AF40" s="16">
        <f t="shared" si="29"/>
        <v>670.72500000000002</v>
      </c>
      <c r="AG40" s="17">
        <f t="shared" si="11"/>
        <v>15762.0375</v>
      </c>
    </row>
    <row r="41" spans="1:50" ht="15.6" x14ac:dyDescent="0.3">
      <c r="A41" s="2">
        <v>38</v>
      </c>
      <c r="B41" s="21" t="str">
        <f>'PERSONEL LİSTESİ'!B40</f>
        <v>AD SOYAD 38</v>
      </c>
      <c r="C41" s="22">
        <f>'PERSONEL LİSTESİ'!C40</f>
        <v>13414.5</v>
      </c>
      <c r="D41" s="22">
        <f>'PERSONEL LİSTESİ'!E40</f>
        <v>0</v>
      </c>
      <c r="E41" s="6">
        <f t="shared" si="12"/>
        <v>0</v>
      </c>
      <c r="F41" s="22">
        <f>'PERSONEL LİSTESİ'!F40</f>
        <v>0</v>
      </c>
      <c r="G41" s="6">
        <f t="shared" si="13"/>
        <v>0</v>
      </c>
      <c r="H41" s="22">
        <f>'PERSONEL LİSTESİ'!G40</f>
        <v>0</v>
      </c>
      <c r="I41" s="6">
        <f t="shared" si="14"/>
        <v>0</v>
      </c>
      <c r="J41" s="6">
        <f t="shared" si="15"/>
        <v>13414.5</v>
      </c>
      <c r="K41" s="22">
        <f>'PERSONEL LİSTESİ'!D40</f>
        <v>0</v>
      </c>
      <c r="L41" s="6">
        <f>SUMPRODUCT(--(SUM(K41:K41)&gt;{0;32000;70000;250000}), (SUM(K41:K41)-{0;32000;70000;250000}), {0.15;0.05;0.07;0.08})-SUM($L$3:$L$3)</f>
        <v>0</v>
      </c>
      <c r="N41" s="2">
        <v>38</v>
      </c>
      <c r="O41" s="2" t="str">
        <f t="shared" si="26"/>
        <v>AD SOYAD 38</v>
      </c>
      <c r="P41" s="6">
        <f t="shared" si="16"/>
        <v>13414.5</v>
      </c>
      <c r="Q41" s="8">
        <v>100608.75</v>
      </c>
      <c r="R41" s="6">
        <f t="shared" si="21"/>
        <v>1878.0300000000002</v>
      </c>
      <c r="S41" s="6">
        <f t="shared" si="22"/>
        <v>134.14500000000001</v>
      </c>
      <c r="T41" s="6">
        <f t="shared" si="1"/>
        <v>11402.324999999999</v>
      </c>
      <c r="U41" s="6" cm="1">
        <f t="array" ref="U41">SUMPRODUCT(--(SUM(K41,T41)&gt;{0;70000;150000;550000}), (SUM(K41,T41)-{0;70000;150000;550000}), {0.15;0.05;0.07;0.08})-SUM($L$3,L41)</f>
        <v>1710.3487499999999</v>
      </c>
      <c r="V41" s="6">
        <f t="shared" si="17"/>
        <v>1710.3487500000001</v>
      </c>
      <c r="W41" s="6">
        <f t="shared" si="18"/>
        <v>0</v>
      </c>
      <c r="X41" s="6">
        <f t="shared" si="27"/>
        <v>13414.5</v>
      </c>
      <c r="Y41" s="8">
        <f t="shared" si="19"/>
        <v>13414.5</v>
      </c>
      <c r="Z41" s="6">
        <f t="shared" si="20"/>
        <v>0</v>
      </c>
      <c r="AA41" s="6">
        <f t="shared" si="25"/>
        <v>0</v>
      </c>
      <c r="AB41" s="11">
        <f t="shared" si="10"/>
        <v>11402.324999999999</v>
      </c>
      <c r="AC41" s="12">
        <f t="shared" si="23"/>
        <v>2749.9724999999999</v>
      </c>
      <c r="AD41" s="12">
        <f t="shared" si="24"/>
        <v>268.29000000000002</v>
      </c>
      <c r="AE41" s="11">
        <f t="shared" si="28"/>
        <v>16432.762500000001</v>
      </c>
      <c r="AF41" s="16">
        <f t="shared" si="29"/>
        <v>670.72500000000002</v>
      </c>
      <c r="AG41" s="17">
        <f t="shared" si="11"/>
        <v>15762.0375</v>
      </c>
    </row>
    <row r="42" spans="1:50" ht="15.6" x14ac:dyDescent="0.3">
      <c r="A42" s="3">
        <v>39</v>
      </c>
      <c r="B42" s="21" t="str">
        <f>'PERSONEL LİSTESİ'!B41</f>
        <v>AD SOYAD 39</v>
      </c>
      <c r="C42" s="22">
        <f>'PERSONEL LİSTESİ'!C41</f>
        <v>13414.5</v>
      </c>
      <c r="D42" s="22">
        <f>'PERSONEL LİSTESİ'!E41</f>
        <v>0</v>
      </c>
      <c r="E42" s="4">
        <f t="shared" si="12"/>
        <v>0</v>
      </c>
      <c r="F42" s="22">
        <f>'PERSONEL LİSTESİ'!F41</f>
        <v>0</v>
      </c>
      <c r="G42" s="4">
        <f t="shared" si="13"/>
        <v>0</v>
      </c>
      <c r="H42" s="22">
        <f>'PERSONEL LİSTESİ'!G41</f>
        <v>0</v>
      </c>
      <c r="I42" s="4">
        <f t="shared" si="14"/>
        <v>0</v>
      </c>
      <c r="J42" s="4">
        <f t="shared" si="15"/>
        <v>13414.5</v>
      </c>
      <c r="K42" s="22">
        <f>'PERSONEL LİSTESİ'!D41</f>
        <v>0</v>
      </c>
      <c r="L42" s="4">
        <f>SUMPRODUCT(--(SUM(K42:K42)&gt;{0;32000;70000;250000}), (SUM(K42:K42)-{0;32000;70000;250000}), {0.15;0.05;0.07;0.08})-SUM($L$3:$L$3)</f>
        <v>0</v>
      </c>
      <c r="N42" s="3">
        <v>39</v>
      </c>
      <c r="O42" s="3" t="str">
        <f t="shared" si="26"/>
        <v>AD SOYAD 39</v>
      </c>
      <c r="P42" s="4">
        <f t="shared" si="16"/>
        <v>13414.5</v>
      </c>
      <c r="Q42" s="4">
        <v>100608.75</v>
      </c>
      <c r="R42" s="4">
        <f t="shared" si="21"/>
        <v>1878.0300000000002</v>
      </c>
      <c r="S42" s="4">
        <f t="shared" si="22"/>
        <v>134.14500000000001</v>
      </c>
      <c r="T42" s="4">
        <f t="shared" si="1"/>
        <v>11402.324999999999</v>
      </c>
      <c r="U42" s="4" cm="1">
        <f t="array" ref="U42">SUMPRODUCT(--(SUM(K42,T42)&gt;{0;70000;150000;550000}), (SUM(K42,T42)-{0;70000;150000;550000}), {0.15;0.05;0.07;0.08})-SUM($L$3,L42)</f>
        <v>1710.3487499999999</v>
      </c>
      <c r="V42" s="4">
        <f t="shared" si="17"/>
        <v>1710.3487500000001</v>
      </c>
      <c r="W42" s="4">
        <f t="shared" si="18"/>
        <v>0</v>
      </c>
      <c r="X42" s="4">
        <f t="shared" si="27"/>
        <v>13414.5</v>
      </c>
      <c r="Y42" s="4">
        <f t="shared" si="19"/>
        <v>13414.5</v>
      </c>
      <c r="Z42" s="4">
        <f t="shared" si="20"/>
        <v>0</v>
      </c>
      <c r="AA42" s="4">
        <f t="shared" si="25"/>
        <v>0</v>
      </c>
      <c r="AB42" s="11">
        <f t="shared" si="10"/>
        <v>11402.324999999999</v>
      </c>
      <c r="AC42" s="12">
        <f t="shared" si="23"/>
        <v>2749.9724999999999</v>
      </c>
      <c r="AD42" s="12">
        <f t="shared" si="24"/>
        <v>268.29000000000002</v>
      </c>
      <c r="AE42" s="13">
        <f t="shared" si="28"/>
        <v>16432.762500000001</v>
      </c>
      <c r="AF42" s="16">
        <f t="shared" si="29"/>
        <v>670.72500000000002</v>
      </c>
      <c r="AG42" s="17">
        <f t="shared" si="11"/>
        <v>15762.0375</v>
      </c>
    </row>
    <row r="43" spans="1:50" ht="15.6" x14ac:dyDescent="0.3">
      <c r="A43" s="2">
        <v>40</v>
      </c>
      <c r="B43" s="21" t="str">
        <f>'PERSONEL LİSTESİ'!B42</f>
        <v>AD SOYAD 40</v>
      </c>
      <c r="C43" s="22">
        <f>'PERSONEL LİSTESİ'!C42</f>
        <v>13414.5</v>
      </c>
      <c r="D43" s="22">
        <f>'PERSONEL LİSTESİ'!E42</f>
        <v>0</v>
      </c>
      <c r="E43" s="6">
        <f t="shared" si="12"/>
        <v>0</v>
      </c>
      <c r="F43" s="22">
        <f>'PERSONEL LİSTESİ'!F42</f>
        <v>0</v>
      </c>
      <c r="G43" s="6">
        <f t="shared" si="13"/>
        <v>0</v>
      </c>
      <c r="H43" s="22">
        <f>'PERSONEL LİSTESİ'!G42</f>
        <v>0</v>
      </c>
      <c r="I43" s="6">
        <f t="shared" si="14"/>
        <v>0</v>
      </c>
      <c r="J43" s="6">
        <f t="shared" si="15"/>
        <v>13414.5</v>
      </c>
      <c r="K43" s="22">
        <f>'PERSONEL LİSTESİ'!D42</f>
        <v>0</v>
      </c>
      <c r="L43" s="6">
        <f>SUMPRODUCT(--(SUM(K43:K43)&gt;{0;32000;70000;250000}), (SUM(K43:K43)-{0;32000;70000;250000}), {0.15;0.05;0.07;0.08})-SUM($L$3:$L$3)</f>
        <v>0</v>
      </c>
      <c r="N43" s="2">
        <v>40</v>
      </c>
      <c r="O43" s="2" t="str">
        <f t="shared" si="26"/>
        <v>AD SOYAD 40</v>
      </c>
      <c r="P43" s="6">
        <f t="shared" si="16"/>
        <v>13414.5</v>
      </c>
      <c r="Q43" s="8">
        <v>100608.75</v>
      </c>
      <c r="R43" s="6">
        <f t="shared" si="21"/>
        <v>1878.0300000000002</v>
      </c>
      <c r="S43" s="6">
        <f t="shared" si="22"/>
        <v>134.14500000000001</v>
      </c>
      <c r="T43" s="6">
        <f t="shared" si="1"/>
        <v>11402.324999999999</v>
      </c>
      <c r="U43" s="6" cm="1">
        <f t="array" ref="U43">SUMPRODUCT(--(SUM(K43,T43)&gt;{0;70000;150000;550000}), (SUM(K43,T43)-{0;70000;150000;550000}), {0.15;0.05;0.07;0.08})-SUM($L$3,L43)</f>
        <v>1710.3487499999999</v>
      </c>
      <c r="V43" s="6">
        <f t="shared" si="17"/>
        <v>1710.3487500000001</v>
      </c>
      <c r="W43" s="6">
        <f t="shared" si="18"/>
        <v>0</v>
      </c>
      <c r="X43" s="6">
        <f t="shared" si="27"/>
        <v>13414.5</v>
      </c>
      <c r="Y43" s="8">
        <f t="shared" si="19"/>
        <v>13414.5</v>
      </c>
      <c r="Z43" s="6">
        <f t="shared" si="20"/>
        <v>0</v>
      </c>
      <c r="AA43" s="6">
        <f t="shared" si="25"/>
        <v>0</v>
      </c>
      <c r="AB43" s="11">
        <f t="shared" si="10"/>
        <v>11402.324999999999</v>
      </c>
      <c r="AC43" s="12">
        <f t="shared" si="23"/>
        <v>2749.9724999999999</v>
      </c>
      <c r="AD43" s="12">
        <f t="shared" si="24"/>
        <v>268.29000000000002</v>
      </c>
      <c r="AE43" s="11">
        <f t="shared" si="28"/>
        <v>16432.762500000001</v>
      </c>
      <c r="AF43" s="16">
        <f t="shared" si="29"/>
        <v>670.72500000000002</v>
      </c>
      <c r="AG43" s="17">
        <f t="shared" si="11"/>
        <v>15762.0375</v>
      </c>
    </row>
    <row r="44" spans="1:50" ht="15.6" x14ac:dyDescent="0.3">
      <c r="A44" s="3">
        <v>41</v>
      </c>
      <c r="B44" s="21" t="str">
        <f>'PERSONEL LİSTESİ'!B43</f>
        <v>AD SOYAD 41</v>
      </c>
      <c r="C44" s="22">
        <f>'PERSONEL LİSTESİ'!C43</f>
        <v>13414.5</v>
      </c>
      <c r="D44" s="22">
        <f>'PERSONEL LİSTESİ'!E43</f>
        <v>0</v>
      </c>
      <c r="E44" s="4">
        <f t="shared" si="12"/>
        <v>0</v>
      </c>
      <c r="F44" s="22">
        <f>'PERSONEL LİSTESİ'!F43</f>
        <v>0</v>
      </c>
      <c r="G44" s="4">
        <f t="shared" si="13"/>
        <v>0</v>
      </c>
      <c r="H44" s="22">
        <f>'PERSONEL LİSTESİ'!G43</f>
        <v>0</v>
      </c>
      <c r="I44" s="4">
        <f t="shared" si="14"/>
        <v>0</v>
      </c>
      <c r="J44" s="4">
        <f t="shared" si="15"/>
        <v>13414.5</v>
      </c>
      <c r="K44" s="22">
        <f>'PERSONEL LİSTESİ'!D43</f>
        <v>0</v>
      </c>
      <c r="L44" s="4">
        <f>SUMPRODUCT(--(SUM(K44:K44)&gt;{0;32000;70000;250000}), (SUM(K44:K44)-{0;32000;70000;250000}), {0.15;0.05;0.07;0.08})-SUM($L$3:$L$3)</f>
        <v>0</v>
      </c>
      <c r="N44" s="3">
        <v>41</v>
      </c>
      <c r="O44" s="3" t="str">
        <f t="shared" si="26"/>
        <v>AD SOYAD 41</v>
      </c>
      <c r="P44" s="4">
        <f t="shared" si="16"/>
        <v>13414.5</v>
      </c>
      <c r="Q44" s="4">
        <v>100608.75</v>
      </c>
      <c r="R44" s="4">
        <f t="shared" si="21"/>
        <v>1878.0300000000002</v>
      </c>
      <c r="S44" s="4">
        <f t="shared" si="22"/>
        <v>134.14500000000001</v>
      </c>
      <c r="T44" s="4">
        <f t="shared" si="1"/>
        <v>11402.324999999999</v>
      </c>
      <c r="U44" s="4" cm="1">
        <f t="array" ref="U44">SUMPRODUCT(--(SUM(K44,T44)&gt;{0;70000;150000;550000}), (SUM(K44,T44)-{0;70000;150000;550000}), {0.15;0.05;0.07;0.08})-SUM($L$3,L44)</f>
        <v>1710.3487499999999</v>
      </c>
      <c r="V44" s="4">
        <f t="shared" si="17"/>
        <v>1710.3487500000001</v>
      </c>
      <c r="W44" s="4">
        <f t="shared" si="18"/>
        <v>0</v>
      </c>
      <c r="X44" s="4">
        <f t="shared" si="27"/>
        <v>13414.5</v>
      </c>
      <c r="Y44" s="4">
        <f t="shared" si="19"/>
        <v>13414.5</v>
      </c>
      <c r="Z44" s="4">
        <f t="shared" si="20"/>
        <v>0</v>
      </c>
      <c r="AA44" s="4">
        <f t="shared" si="25"/>
        <v>0</v>
      </c>
      <c r="AB44" s="11">
        <f t="shared" si="10"/>
        <v>11402.324999999999</v>
      </c>
      <c r="AC44" s="12">
        <f t="shared" si="23"/>
        <v>2749.9724999999999</v>
      </c>
      <c r="AD44" s="12">
        <f t="shared" si="24"/>
        <v>268.29000000000002</v>
      </c>
      <c r="AE44" s="13">
        <f t="shared" si="28"/>
        <v>16432.762500000001</v>
      </c>
      <c r="AF44" s="16">
        <f t="shared" si="29"/>
        <v>670.72500000000002</v>
      </c>
      <c r="AG44" s="17">
        <f t="shared" si="11"/>
        <v>15762.0375</v>
      </c>
    </row>
    <row r="45" spans="1:50" ht="15.6" x14ac:dyDescent="0.3">
      <c r="A45" s="2">
        <v>42</v>
      </c>
      <c r="B45" s="21" t="str">
        <f>'PERSONEL LİSTESİ'!B44</f>
        <v>AD SOYAD 42</v>
      </c>
      <c r="C45" s="22">
        <f>'PERSONEL LİSTESİ'!C44</f>
        <v>13414.5</v>
      </c>
      <c r="D45" s="22">
        <f>'PERSONEL LİSTESİ'!E44</f>
        <v>0</v>
      </c>
      <c r="E45" s="6">
        <f t="shared" si="12"/>
        <v>0</v>
      </c>
      <c r="F45" s="22">
        <f>'PERSONEL LİSTESİ'!F44</f>
        <v>0</v>
      </c>
      <c r="G45" s="6">
        <f t="shared" si="13"/>
        <v>0</v>
      </c>
      <c r="H45" s="22">
        <f>'PERSONEL LİSTESİ'!G44</f>
        <v>0</v>
      </c>
      <c r="I45" s="6">
        <f t="shared" si="14"/>
        <v>0</v>
      </c>
      <c r="J45" s="6">
        <f t="shared" si="15"/>
        <v>13414.5</v>
      </c>
      <c r="K45" s="22">
        <f>'PERSONEL LİSTESİ'!D44</f>
        <v>0</v>
      </c>
      <c r="L45" s="6">
        <f>SUMPRODUCT(--(SUM(K45:K45)&gt;{0;32000;70000;250000}), (SUM(K45:K45)-{0;32000;70000;250000}), {0.15;0.05;0.07;0.08})-SUM($L$3:$L$3)</f>
        <v>0</v>
      </c>
      <c r="N45" s="2">
        <v>42</v>
      </c>
      <c r="O45" s="2" t="str">
        <f t="shared" si="26"/>
        <v>AD SOYAD 42</v>
      </c>
      <c r="P45" s="6">
        <f t="shared" si="16"/>
        <v>13414.5</v>
      </c>
      <c r="Q45" s="8">
        <v>100608.75</v>
      </c>
      <c r="R45" s="6">
        <f t="shared" si="21"/>
        <v>1878.0300000000002</v>
      </c>
      <c r="S45" s="6">
        <f t="shared" si="22"/>
        <v>134.14500000000001</v>
      </c>
      <c r="T45" s="6">
        <f t="shared" si="1"/>
        <v>11402.324999999999</v>
      </c>
      <c r="U45" s="6" cm="1">
        <f t="array" ref="U45">SUMPRODUCT(--(SUM(K45,T45)&gt;{0;70000;150000;550000}), (SUM(K45,T45)-{0;70000;150000;550000}), {0.15;0.05;0.07;0.08})-SUM($L$3,L45)</f>
        <v>1710.3487499999999</v>
      </c>
      <c r="V45" s="6">
        <f t="shared" si="17"/>
        <v>1710.3487500000001</v>
      </c>
      <c r="W45" s="6">
        <f t="shared" si="18"/>
        <v>0</v>
      </c>
      <c r="X45" s="6">
        <f t="shared" si="27"/>
        <v>13414.5</v>
      </c>
      <c r="Y45" s="8">
        <f t="shared" si="19"/>
        <v>13414.5</v>
      </c>
      <c r="Z45" s="6">
        <f t="shared" si="20"/>
        <v>0</v>
      </c>
      <c r="AA45" s="6">
        <f t="shared" si="25"/>
        <v>0</v>
      </c>
      <c r="AB45" s="11">
        <f t="shared" si="10"/>
        <v>11402.324999999999</v>
      </c>
      <c r="AC45" s="12">
        <f t="shared" si="23"/>
        <v>2749.9724999999999</v>
      </c>
      <c r="AD45" s="12">
        <f t="shared" si="24"/>
        <v>268.29000000000002</v>
      </c>
      <c r="AE45" s="11">
        <f t="shared" si="28"/>
        <v>16432.762500000001</v>
      </c>
      <c r="AF45" s="16">
        <f t="shared" si="29"/>
        <v>670.72500000000002</v>
      </c>
      <c r="AG45" s="17">
        <f t="shared" si="11"/>
        <v>15762.0375</v>
      </c>
    </row>
    <row r="46" spans="1:50" ht="15.6" x14ac:dyDescent="0.3">
      <c r="A46" s="3">
        <v>43</v>
      </c>
      <c r="B46" s="21" t="str">
        <f>'PERSONEL LİSTESİ'!B45</f>
        <v>AD SOYAD 43</v>
      </c>
      <c r="C46" s="22">
        <f>'PERSONEL LİSTESİ'!C45</f>
        <v>13414.5</v>
      </c>
      <c r="D46" s="22">
        <f>'PERSONEL LİSTESİ'!E45</f>
        <v>0</v>
      </c>
      <c r="E46" s="4">
        <f t="shared" si="12"/>
        <v>0</v>
      </c>
      <c r="F46" s="22">
        <f>'PERSONEL LİSTESİ'!F45</f>
        <v>0</v>
      </c>
      <c r="G46" s="4">
        <f t="shared" si="13"/>
        <v>0</v>
      </c>
      <c r="H46" s="22">
        <f>'PERSONEL LİSTESİ'!G45</f>
        <v>0</v>
      </c>
      <c r="I46" s="4">
        <f t="shared" si="14"/>
        <v>0</v>
      </c>
      <c r="J46" s="4">
        <f t="shared" si="15"/>
        <v>13414.5</v>
      </c>
      <c r="K46" s="22">
        <f>'PERSONEL LİSTESİ'!D45</f>
        <v>0</v>
      </c>
      <c r="L46" s="4">
        <f>SUMPRODUCT(--(SUM(K46:K46)&gt;{0;32000;70000;250000}), (SUM(K46:K46)-{0;32000;70000;250000}), {0.15;0.05;0.07;0.08})-SUM($L$3:$L$3)</f>
        <v>0</v>
      </c>
      <c r="N46" s="3">
        <v>43</v>
      </c>
      <c r="O46" s="3" t="str">
        <f t="shared" si="26"/>
        <v>AD SOYAD 43</v>
      </c>
      <c r="P46" s="4">
        <f t="shared" si="16"/>
        <v>13414.5</v>
      </c>
      <c r="Q46" s="4">
        <v>100608.75</v>
      </c>
      <c r="R46" s="4">
        <f t="shared" si="21"/>
        <v>1878.0300000000002</v>
      </c>
      <c r="S46" s="4">
        <f t="shared" si="22"/>
        <v>134.14500000000001</v>
      </c>
      <c r="T46" s="4">
        <f t="shared" si="1"/>
        <v>11402.324999999999</v>
      </c>
      <c r="U46" s="4" cm="1">
        <f t="array" ref="U46">SUMPRODUCT(--(SUM(K46,T46)&gt;{0;70000;150000;550000}), (SUM(K46,T46)-{0;70000;150000;550000}), {0.15;0.05;0.07;0.08})-SUM($L$3,L46)</f>
        <v>1710.3487499999999</v>
      </c>
      <c r="V46" s="4">
        <f t="shared" si="17"/>
        <v>1710.3487500000001</v>
      </c>
      <c r="W46" s="4">
        <f t="shared" si="18"/>
        <v>0</v>
      </c>
      <c r="X46" s="4">
        <f t="shared" si="27"/>
        <v>13414.5</v>
      </c>
      <c r="Y46" s="4">
        <f t="shared" si="19"/>
        <v>13414.5</v>
      </c>
      <c r="Z46" s="4">
        <f t="shared" si="20"/>
        <v>0</v>
      </c>
      <c r="AA46" s="4">
        <f t="shared" si="25"/>
        <v>0</v>
      </c>
      <c r="AB46" s="11">
        <f t="shared" si="10"/>
        <v>11402.324999999999</v>
      </c>
      <c r="AC46" s="12">
        <f t="shared" si="23"/>
        <v>2749.9724999999999</v>
      </c>
      <c r="AD46" s="12">
        <f t="shared" si="24"/>
        <v>268.29000000000002</v>
      </c>
      <c r="AE46" s="13">
        <f t="shared" si="28"/>
        <v>16432.762500000001</v>
      </c>
      <c r="AF46" s="16">
        <f t="shared" si="29"/>
        <v>670.72500000000002</v>
      </c>
      <c r="AG46" s="17">
        <f t="shared" si="11"/>
        <v>15762.0375</v>
      </c>
    </row>
    <row r="47" spans="1:50" ht="15.6" x14ac:dyDescent="0.3">
      <c r="A47" s="2">
        <v>44</v>
      </c>
      <c r="B47" s="21" t="str">
        <f>'PERSONEL LİSTESİ'!B46</f>
        <v>AD SOYAD 44</v>
      </c>
      <c r="C47" s="22">
        <f>'PERSONEL LİSTESİ'!C46</f>
        <v>13414.5</v>
      </c>
      <c r="D47" s="22">
        <f>'PERSONEL LİSTESİ'!E46</f>
        <v>0</v>
      </c>
      <c r="E47" s="6">
        <f t="shared" si="12"/>
        <v>0</v>
      </c>
      <c r="F47" s="22">
        <f>'PERSONEL LİSTESİ'!F46</f>
        <v>0</v>
      </c>
      <c r="G47" s="6">
        <f t="shared" si="13"/>
        <v>0</v>
      </c>
      <c r="H47" s="22">
        <f>'PERSONEL LİSTESİ'!G46</f>
        <v>0</v>
      </c>
      <c r="I47" s="6">
        <f t="shared" si="14"/>
        <v>0</v>
      </c>
      <c r="J47" s="6">
        <f t="shared" si="15"/>
        <v>13414.5</v>
      </c>
      <c r="K47" s="22">
        <f>'PERSONEL LİSTESİ'!D46</f>
        <v>0</v>
      </c>
      <c r="L47" s="6">
        <f>SUMPRODUCT(--(SUM(K47:K47)&gt;{0;32000;70000;250000}), (SUM(K47:K47)-{0;32000;70000;250000}), {0.15;0.05;0.07;0.08})-SUM($L$3:$L$3)</f>
        <v>0</v>
      </c>
      <c r="N47" s="2">
        <v>44</v>
      </c>
      <c r="O47" s="2" t="str">
        <f t="shared" si="26"/>
        <v>AD SOYAD 44</v>
      </c>
      <c r="P47" s="6">
        <f t="shared" si="16"/>
        <v>13414.5</v>
      </c>
      <c r="Q47" s="8">
        <v>100608.75</v>
      </c>
      <c r="R47" s="6">
        <f t="shared" si="21"/>
        <v>1878.0300000000002</v>
      </c>
      <c r="S47" s="6">
        <f t="shared" si="22"/>
        <v>134.14500000000001</v>
      </c>
      <c r="T47" s="6">
        <f t="shared" si="1"/>
        <v>11402.324999999999</v>
      </c>
      <c r="U47" s="6" cm="1">
        <f t="array" ref="U47">SUMPRODUCT(--(SUM(K47,T47)&gt;{0;70000;150000;550000}), (SUM(K47,T47)-{0;70000;150000;550000}), {0.15;0.05;0.07;0.08})-SUM($L$3,L47)</f>
        <v>1710.3487499999999</v>
      </c>
      <c r="V47" s="6">
        <f t="shared" si="17"/>
        <v>1710.3487500000001</v>
      </c>
      <c r="W47" s="6">
        <f t="shared" si="18"/>
        <v>0</v>
      </c>
      <c r="X47" s="6">
        <f t="shared" si="27"/>
        <v>13414.5</v>
      </c>
      <c r="Y47" s="8">
        <f t="shared" si="19"/>
        <v>13414.5</v>
      </c>
      <c r="Z47" s="6">
        <f t="shared" si="20"/>
        <v>0</v>
      </c>
      <c r="AA47" s="6">
        <f t="shared" si="25"/>
        <v>0</v>
      </c>
      <c r="AB47" s="11">
        <f t="shared" si="10"/>
        <v>11402.324999999999</v>
      </c>
      <c r="AC47" s="12">
        <f t="shared" si="23"/>
        <v>2749.9724999999999</v>
      </c>
      <c r="AD47" s="12">
        <f t="shared" si="24"/>
        <v>268.29000000000002</v>
      </c>
      <c r="AE47" s="11">
        <f t="shared" si="28"/>
        <v>16432.762500000001</v>
      </c>
      <c r="AF47" s="16">
        <f t="shared" si="29"/>
        <v>670.72500000000002</v>
      </c>
      <c r="AG47" s="17">
        <f t="shared" si="11"/>
        <v>15762.0375</v>
      </c>
    </row>
    <row r="48" spans="1:50" ht="15.6" x14ac:dyDescent="0.3">
      <c r="A48" s="3">
        <v>45</v>
      </c>
      <c r="B48" s="21" t="str">
        <f>'PERSONEL LİSTESİ'!B47</f>
        <v>AD SOYAD 45</v>
      </c>
      <c r="C48" s="22">
        <f>'PERSONEL LİSTESİ'!C47</f>
        <v>13414.5</v>
      </c>
      <c r="D48" s="22">
        <f>'PERSONEL LİSTESİ'!E47</f>
        <v>0</v>
      </c>
      <c r="E48" s="4">
        <f t="shared" si="12"/>
        <v>0</v>
      </c>
      <c r="F48" s="22">
        <f>'PERSONEL LİSTESİ'!F47</f>
        <v>0</v>
      </c>
      <c r="G48" s="4">
        <f t="shared" si="13"/>
        <v>0</v>
      </c>
      <c r="H48" s="22">
        <f>'PERSONEL LİSTESİ'!G47</f>
        <v>0</v>
      </c>
      <c r="I48" s="4">
        <f t="shared" si="14"/>
        <v>0</v>
      </c>
      <c r="J48" s="4">
        <f t="shared" si="15"/>
        <v>13414.5</v>
      </c>
      <c r="K48" s="22">
        <f>'PERSONEL LİSTESİ'!D47</f>
        <v>0</v>
      </c>
      <c r="L48" s="4">
        <f>SUMPRODUCT(--(SUM(K48:K48)&gt;{0;32000;70000;250000}), (SUM(K48:K48)-{0;32000;70000;250000}), {0.15;0.05;0.07;0.08})-SUM($L$3:$L$3)</f>
        <v>0</v>
      </c>
      <c r="N48" s="3">
        <v>45</v>
      </c>
      <c r="O48" s="3" t="str">
        <f t="shared" si="26"/>
        <v>AD SOYAD 45</v>
      </c>
      <c r="P48" s="4">
        <f t="shared" si="16"/>
        <v>13414.5</v>
      </c>
      <c r="Q48" s="4">
        <v>100608.75</v>
      </c>
      <c r="R48" s="4">
        <f t="shared" si="21"/>
        <v>1878.0300000000002</v>
      </c>
      <c r="S48" s="4">
        <f t="shared" si="22"/>
        <v>134.14500000000001</v>
      </c>
      <c r="T48" s="4">
        <f t="shared" si="1"/>
        <v>11402.324999999999</v>
      </c>
      <c r="U48" s="4" cm="1">
        <f t="array" ref="U48">SUMPRODUCT(--(SUM(K48,T48)&gt;{0;70000;150000;550000}), (SUM(K48,T48)-{0;70000;150000;550000}), {0.15;0.05;0.07;0.08})-SUM($L$3,L48)</f>
        <v>1710.3487499999999</v>
      </c>
      <c r="V48" s="4">
        <f t="shared" si="17"/>
        <v>1710.3487500000001</v>
      </c>
      <c r="W48" s="4">
        <f t="shared" si="18"/>
        <v>0</v>
      </c>
      <c r="X48" s="4">
        <f t="shared" si="27"/>
        <v>13414.5</v>
      </c>
      <c r="Y48" s="4">
        <f t="shared" si="19"/>
        <v>13414.5</v>
      </c>
      <c r="Z48" s="4">
        <f t="shared" si="20"/>
        <v>0</v>
      </c>
      <c r="AA48" s="4">
        <f t="shared" si="25"/>
        <v>0</v>
      </c>
      <c r="AB48" s="11">
        <f t="shared" si="10"/>
        <v>11402.324999999999</v>
      </c>
      <c r="AC48" s="12">
        <f t="shared" si="23"/>
        <v>2749.9724999999999</v>
      </c>
      <c r="AD48" s="12">
        <f t="shared" si="24"/>
        <v>268.29000000000002</v>
      </c>
      <c r="AE48" s="13">
        <f t="shared" si="28"/>
        <v>16432.762500000001</v>
      </c>
      <c r="AF48" s="16">
        <f t="shared" si="29"/>
        <v>670.72500000000002</v>
      </c>
      <c r="AG48" s="17">
        <f t="shared" si="11"/>
        <v>15762.0375</v>
      </c>
    </row>
    <row r="49" spans="1:33" ht="15.6" x14ac:dyDescent="0.3">
      <c r="A49" s="2">
        <v>46</v>
      </c>
      <c r="B49" s="21" t="str">
        <f>'PERSONEL LİSTESİ'!B48</f>
        <v>AD SOYAD 46</v>
      </c>
      <c r="C49" s="22">
        <f>'PERSONEL LİSTESİ'!C48</f>
        <v>13414.5</v>
      </c>
      <c r="D49" s="22">
        <f>'PERSONEL LİSTESİ'!E48</f>
        <v>0</v>
      </c>
      <c r="E49" s="6">
        <f t="shared" si="12"/>
        <v>0</v>
      </c>
      <c r="F49" s="22">
        <f>'PERSONEL LİSTESİ'!F48</f>
        <v>0</v>
      </c>
      <c r="G49" s="6">
        <f t="shared" si="13"/>
        <v>0</v>
      </c>
      <c r="H49" s="22">
        <f>'PERSONEL LİSTESİ'!G48</f>
        <v>0</v>
      </c>
      <c r="I49" s="6">
        <f t="shared" si="14"/>
        <v>0</v>
      </c>
      <c r="J49" s="6">
        <f t="shared" si="15"/>
        <v>13414.5</v>
      </c>
      <c r="K49" s="22">
        <f>'PERSONEL LİSTESİ'!D48</f>
        <v>0</v>
      </c>
      <c r="L49" s="6">
        <f>SUMPRODUCT(--(SUM(K49:K49)&gt;{0;32000;70000;250000}), (SUM(K49:K49)-{0;32000;70000;250000}), {0.15;0.05;0.07;0.08})-SUM($L$3:$L$3)</f>
        <v>0</v>
      </c>
      <c r="N49" s="2">
        <v>46</v>
      </c>
      <c r="O49" s="2" t="str">
        <f t="shared" si="26"/>
        <v>AD SOYAD 46</v>
      </c>
      <c r="P49" s="6">
        <f t="shared" si="16"/>
        <v>13414.5</v>
      </c>
      <c r="Q49" s="8">
        <v>100608.75</v>
      </c>
      <c r="R49" s="6">
        <f t="shared" si="21"/>
        <v>1878.0300000000002</v>
      </c>
      <c r="S49" s="6">
        <f t="shared" si="22"/>
        <v>134.14500000000001</v>
      </c>
      <c r="T49" s="6">
        <f t="shared" si="1"/>
        <v>11402.324999999999</v>
      </c>
      <c r="U49" s="6" cm="1">
        <f t="array" ref="U49">SUMPRODUCT(--(SUM(K49,T49)&gt;{0;70000;150000;550000}), (SUM(K49,T49)-{0;70000;150000;550000}), {0.15;0.05;0.07;0.08})-SUM($L$3,L49)</f>
        <v>1710.3487499999999</v>
      </c>
      <c r="V49" s="6">
        <f t="shared" si="17"/>
        <v>1710.3487500000001</v>
      </c>
      <c r="W49" s="6">
        <f t="shared" si="18"/>
        <v>0</v>
      </c>
      <c r="X49" s="6">
        <f t="shared" si="27"/>
        <v>13414.5</v>
      </c>
      <c r="Y49" s="8">
        <f t="shared" si="19"/>
        <v>13414.5</v>
      </c>
      <c r="Z49" s="6">
        <f t="shared" si="20"/>
        <v>0</v>
      </c>
      <c r="AA49" s="6">
        <f t="shared" si="25"/>
        <v>0</v>
      </c>
      <c r="AB49" s="11">
        <f t="shared" si="10"/>
        <v>11402.324999999999</v>
      </c>
      <c r="AC49" s="12">
        <f t="shared" si="23"/>
        <v>2749.9724999999999</v>
      </c>
      <c r="AD49" s="12">
        <f t="shared" si="24"/>
        <v>268.29000000000002</v>
      </c>
      <c r="AE49" s="11">
        <f t="shared" si="28"/>
        <v>16432.762500000001</v>
      </c>
      <c r="AF49" s="16">
        <f t="shared" si="29"/>
        <v>670.72500000000002</v>
      </c>
      <c r="AG49" s="17">
        <f t="shared" si="11"/>
        <v>15762.0375</v>
      </c>
    </row>
    <row r="50" spans="1:33" ht="15.6" x14ac:dyDescent="0.3">
      <c r="A50" s="3">
        <v>47</v>
      </c>
      <c r="B50" s="21" t="str">
        <f>'PERSONEL LİSTESİ'!B49</f>
        <v>AD SOYAD 47</v>
      </c>
      <c r="C50" s="22">
        <f>'PERSONEL LİSTESİ'!C49</f>
        <v>13414.5</v>
      </c>
      <c r="D50" s="22">
        <f>'PERSONEL LİSTESİ'!E49</f>
        <v>0</v>
      </c>
      <c r="E50" s="4">
        <f t="shared" si="12"/>
        <v>0</v>
      </c>
      <c r="F50" s="22">
        <f>'PERSONEL LİSTESİ'!F49</f>
        <v>0</v>
      </c>
      <c r="G50" s="4">
        <f t="shared" si="13"/>
        <v>0</v>
      </c>
      <c r="H50" s="22">
        <f>'PERSONEL LİSTESİ'!G49</f>
        <v>0</v>
      </c>
      <c r="I50" s="4">
        <f t="shared" si="14"/>
        <v>0</v>
      </c>
      <c r="J50" s="4">
        <f t="shared" si="15"/>
        <v>13414.5</v>
      </c>
      <c r="K50" s="22">
        <f>'PERSONEL LİSTESİ'!D49</f>
        <v>0</v>
      </c>
      <c r="L50" s="4">
        <f>SUMPRODUCT(--(SUM(K50:K50)&gt;{0;32000;70000;250000}), (SUM(K50:K50)-{0;32000;70000;250000}), {0.15;0.05;0.07;0.08})-SUM($L$3:$L$3)</f>
        <v>0</v>
      </c>
      <c r="N50" s="3">
        <v>47</v>
      </c>
      <c r="O50" s="3" t="str">
        <f t="shared" si="26"/>
        <v>AD SOYAD 47</v>
      </c>
      <c r="P50" s="4">
        <f t="shared" si="16"/>
        <v>13414.5</v>
      </c>
      <c r="Q50" s="4">
        <v>100608.75</v>
      </c>
      <c r="R50" s="4">
        <f t="shared" si="21"/>
        <v>1878.0300000000002</v>
      </c>
      <c r="S50" s="4">
        <f t="shared" si="22"/>
        <v>134.14500000000001</v>
      </c>
      <c r="T50" s="4">
        <f t="shared" si="1"/>
        <v>11402.324999999999</v>
      </c>
      <c r="U50" s="4" cm="1">
        <f t="array" ref="U50">SUMPRODUCT(--(SUM(K50,T50)&gt;{0;70000;150000;550000}), (SUM(K50,T50)-{0;70000;150000;550000}), {0.15;0.05;0.07;0.08})-SUM($L$3,L50)</f>
        <v>1710.3487499999999</v>
      </c>
      <c r="V50" s="4">
        <f t="shared" si="17"/>
        <v>1710.3487500000001</v>
      </c>
      <c r="W50" s="4">
        <f t="shared" si="18"/>
        <v>0</v>
      </c>
      <c r="X50" s="4">
        <f t="shared" si="27"/>
        <v>13414.5</v>
      </c>
      <c r="Y50" s="4">
        <f t="shared" si="19"/>
        <v>13414.5</v>
      </c>
      <c r="Z50" s="4">
        <f t="shared" si="20"/>
        <v>0</v>
      </c>
      <c r="AA50" s="4">
        <f t="shared" si="25"/>
        <v>0</v>
      </c>
      <c r="AB50" s="11">
        <f t="shared" si="10"/>
        <v>11402.324999999999</v>
      </c>
      <c r="AC50" s="12">
        <f t="shared" si="23"/>
        <v>2749.9724999999999</v>
      </c>
      <c r="AD50" s="12">
        <f t="shared" si="24"/>
        <v>268.29000000000002</v>
      </c>
      <c r="AE50" s="13">
        <f t="shared" si="28"/>
        <v>16432.762500000001</v>
      </c>
      <c r="AF50" s="16">
        <f t="shared" si="29"/>
        <v>670.72500000000002</v>
      </c>
      <c r="AG50" s="17">
        <f t="shared" si="11"/>
        <v>15762.0375</v>
      </c>
    </row>
    <row r="51" spans="1:33" ht="15.6" x14ac:dyDescent="0.3">
      <c r="A51" s="2">
        <v>48</v>
      </c>
      <c r="B51" s="21" t="str">
        <f>'PERSONEL LİSTESİ'!B50</f>
        <v>AD SOYAD 48</v>
      </c>
      <c r="C51" s="22">
        <f>'PERSONEL LİSTESİ'!C50</f>
        <v>13414.5</v>
      </c>
      <c r="D51" s="22">
        <f>'PERSONEL LİSTESİ'!E50</f>
        <v>0</v>
      </c>
      <c r="E51" s="6">
        <f t="shared" si="12"/>
        <v>0</v>
      </c>
      <c r="F51" s="22">
        <f>'PERSONEL LİSTESİ'!F50</f>
        <v>0</v>
      </c>
      <c r="G51" s="6">
        <f t="shared" si="13"/>
        <v>0</v>
      </c>
      <c r="H51" s="22">
        <f>'PERSONEL LİSTESİ'!G50</f>
        <v>0</v>
      </c>
      <c r="I51" s="6">
        <f t="shared" si="14"/>
        <v>0</v>
      </c>
      <c r="J51" s="6">
        <f t="shared" si="15"/>
        <v>13414.5</v>
      </c>
      <c r="K51" s="22">
        <f>'PERSONEL LİSTESİ'!D50</f>
        <v>0</v>
      </c>
      <c r="L51" s="6">
        <f>SUMPRODUCT(--(SUM(K51:K51)&gt;{0;32000;70000;250000}), (SUM(K51:K51)-{0;32000;70000;250000}), {0.15;0.05;0.07;0.08})-SUM($L$3:$L$3)</f>
        <v>0</v>
      </c>
      <c r="N51" s="2">
        <v>48</v>
      </c>
      <c r="O51" s="2" t="str">
        <f t="shared" si="26"/>
        <v>AD SOYAD 48</v>
      </c>
      <c r="P51" s="6">
        <f t="shared" si="16"/>
        <v>13414.5</v>
      </c>
      <c r="Q51" s="8">
        <v>100608.75</v>
      </c>
      <c r="R51" s="6">
        <f t="shared" si="21"/>
        <v>1878.0300000000002</v>
      </c>
      <c r="S51" s="6">
        <f t="shared" si="22"/>
        <v>134.14500000000001</v>
      </c>
      <c r="T51" s="6">
        <f t="shared" si="1"/>
        <v>11402.324999999999</v>
      </c>
      <c r="U51" s="6" cm="1">
        <f t="array" ref="U51">SUMPRODUCT(--(SUM(K51,T51)&gt;{0;70000;150000;550000}), (SUM(K51,T51)-{0;70000;150000;550000}), {0.15;0.05;0.07;0.08})-SUM($L$3,L51)</f>
        <v>1710.3487499999999</v>
      </c>
      <c r="V51" s="6">
        <f t="shared" si="17"/>
        <v>1710.3487500000001</v>
      </c>
      <c r="W51" s="6">
        <f t="shared" si="18"/>
        <v>0</v>
      </c>
      <c r="X51" s="6">
        <f t="shared" si="27"/>
        <v>13414.5</v>
      </c>
      <c r="Y51" s="8">
        <f t="shared" si="19"/>
        <v>13414.5</v>
      </c>
      <c r="Z51" s="6">
        <f t="shared" si="20"/>
        <v>0</v>
      </c>
      <c r="AA51" s="6">
        <f t="shared" si="25"/>
        <v>0</v>
      </c>
      <c r="AB51" s="11">
        <f t="shared" si="10"/>
        <v>11402.324999999999</v>
      </c>
      <c r="AC51" s="12">
        <f t="shared" si="23"/>
        <v>2749.9724999999999</v>
      </c>
      <c r="AD51" s="12">
        <f t="shared" si="24"/>
        <v>268.29000000000002</v>
      </c>
      <c r="AE51" s="11">
        <f t="shared" si="28"/>
        <v>16432.762500000001</v>
      </c>
      <c r="AF51" s="16">
        <f t="shared" si="29"/>
        <v>670.72500000000002</v>
      </c>
      <c r="AG51" s="17">
        <f t="shared" si="11"/>
        <v>15762.0375</v>
      </c>
    </row>
    <row r="52" spans="1:33" ht="15.6" x14ac:dyDescent="0.3">
      <c r="A52" s="3">
        <v>49</v>
      </c>
      <c r="B52" s="21" t="str">
        <f>'PERSONEL LİSTESİ'!B51</f>
        <v>AD SOYAD 49</v>
      </c>
      <c r="C52" s="22">
        <f>'PERSONEL LİSTESİ'!C51</f>
        <v>13414.5</v>
      </c>
      <c r="D52" s="22">
        <f>'PERSONEL LİSTESİ'!E51</f>
        <v>0</v>
      </c>
      <c r="E52" s="4">
        <f t="shared" si="12"/>
        <v>0</v>
      </c>
      <c r="F52" s="22">
        <f>'PERSONEL LİSTESİ'!F51</f>
        <v>0</v>
      </c>
      <c r="G52" s="4">
        <f t="shared" si="13"/>
        <v>0</v>
      </c>
      <c r="H52" s="22">
        <f>'PERSONEL LİSTESİ'!G51</f>
        <v>0</v>
      </c>
      <c r="I52" s="4">
        <f t="shared" si="14"/>
        <v>0</v>
      </c>
      <c r="J52" s="4">
        <f t="shared" si="15"/>
        <v>13414.5</v>
      </c>
      <c r="K52" s="22">
        <f>'PERSONEL LİSTESİ'!D51</f>
        <v>0</v>
      </c>
      <c r="L52" s="4">
        <f>SUMPRODUCT(--(SUM(K52:K52)&gt;{0;32000;70000;250000}), (SUM(K52:K52)-{0;32000;70000;250000}), {0.15;0.05;0.07;0.08})-SUM($L$3:$L$3)</f>
        <v>0</v>
      </c>
      <c r="N52" s="3">
        <v>49</v>
      </c>
      <c r="O52" s="3" t="str">
        <f t="shared" si="26"/>
        <v>AD SOYAD 49</v>
      </c>
      <c r="P52" s="4">
        <f t="shared" si="16"/>
        <v>13414.5</v>
      </c>
      <c r="Q52" s="4">
        <v>100608.75</v>
      </c>
      <c r="R52" s="4">
        <f t="shared" si="21"/>
        <v>1878.0300000000002</v>
      </c>
      <c r="S52" s="4">
        <f t="shared" si="22"/>
        <v>134.14500000000001</v>
      </c>
      <c r="T52" s="4">
        <f t="shared" si="1"/>
        <v>11402.324999999999</v>
      </c>
      <c r="U52" s="4" cm="1">
        <f t="array" ref="U52">SUMPRODUCT(--(SUM(K52,T52)&gt;{0;70000;150000;550000}), (SUM(K52,T52)-{0;70000;150000;550000}), {0.15;0.05;0.07;0.08})-SUM($L$3,L52)</f>
        <v>1710.3487499999999</v>
      </c>
      <c r="V52" s="4">
        <f t="shared" si="17"/>
        <v>1710.3487500000001</v>
      </c>
      <c r="W52" s="4">
        <f t="shared" si="18"/>
        <v>0</v>
      </c>
      <c r="X52" s="4">
        <f t="shared" si="27"/>
        <v>13414.5</v>
      </c>
      <c r="Y52" s="4">
        <f t="shared" si="19"/>
        <v>13414.5</v>
      </c>
      <c r="Z52" s="4">
        <f t="shared" si="20"/>
        <v>0</v>
      </c>
      <c r="AA52" s="4">
        <f t="shared" si="25"/>
        <v>0</v>
      </c>
      <c r="AB52" s="11">
        <f t="shared" si="10"/>
        <v>11402.324999999999</v>
      </c>
      <c r="AC52" s="12">
        <f t="shared" si="23"/>
        <v>2749.9724999999999</v>
      </c>
      <c r="AD52" s="12">
        <f t="shared" si="24"/>
        <v>268.29000000000002</v>
      </c>
      <c r="AE52" s="13">
        <f t="shared" si="28"/>
        <v>16432.762500000001</v>
      </c>
      <c r="AF52" s="16">
        <f t="shared" si="29"/>
        <v>670.72500000000002</v>
      </c>
      <c r="AG52" s="17">
        <f t="shared" si="11"/>
        <v>15762.0375</v>
      </c>
    </row>
    <row r="53" spans="1:33" ht="15.6" x14ac:dyDescent="0.3">
      <c r="A53" s="2">
        <v>50</v>
      </c>
      <c r="B53" s="21" t="str">
        <f>'PERSONEL LİSTESİ'!B52</f>
        <v>AD SOYAD 50</v>
      </c>
      <c r="C53" s="22">
        <f>'PERSONEL LİSTESİ'!C52</f>
        <v>13414.5</v>
      </c>
      <c r="D53" s="22">
        <f>'PERSONEL LİSTESİ'!E52</f>
        <v>0</v>
      </c>
      <c r="E53" s="6">
        <f t="shared" si="12"/>
        <v>0</v>
      </c>
      <c r="F53" s="22">
        <f>'PERSONEL LİSTESİ'!F52</f>
        <v>0</v>
      </c>
      <c r="G53" s="6">
        <f t="shared" si="13"/>
        <v>0</v>
      </c>
      <c r="H53" s="22">
        <f>'PERSONEL LİSTESİ'!G52</f>
        <v>0</v>
      </c>
      <c r="I53" s="6">
        <f t="shared" si="14"/>
        <v>0</v>
      </c>
      <c r="J53" s="6">
        <f t="shared" si="15"/>
        <v>13414.5</v>
      </c>
      <c r="K53" s="22">
        <f>'PERSONEL LİSTESİ'!D52</f>
        <v>0</v>
      </c>
      <c r="L53" s="6">
        <f>SUMPRODUCT(--(SUM(K53:K53)&gt;{0;32000;70000;250000}), (SUM(K53:K53)-{0;32000;70000;250000}), {0.15;0.05;0.07;0.08})-SUM($L$3:$L$3)</f>
        <v>0</v>
      </c>
      <c r="N53" s="2">
        <v>50</v>
      </c>
      <c r="O53" s="2" t="str">
        <f t="shared" si="26"/>
        <v>AD SOYAD 50</v>
      </c>
      <c r="P53" s="6">
        <f t="shared" si="16"/>
        <v>13414.5</v>
      </c>
      <c r="Q53" s="8">
        <v>100608.75</v>
      </c>
      <c r="R53" s="6">
        <f t="shared" si="21"/>
        <v>1878.0300000000002</v>
      </c>
      <c r="S53" s="6">
        <f t="shared" si="22"/>
        <v>134.14500000000001</v>
      </c>
      <c r="T53" s="6">
        <f t="shared" si="1"/>
        <v>11402.324999999999</v>
      </c>
      <c r="U53" s="6" cm="1">
        <f t="array" ref="U53">SUMPRODUCT(--(SUM(K53,T53)&gt;{0;70000;150000;550000}), (SUM(K53,T53)-{0;70000;150000;550000}), {0.15;0.05;0.07;0.08})-SUM($L$3,L53)</f>
        <v>1710.3487499999999</v>
      </c>
      <c r="V53" s="6">
        <f t="shared" si="17"/>
        <v>1710.3487500000001</v>
      </c>
      <c r="W53" s="6">
        <f t="shared" si="18"/>
        <v>0</v>
      </c>
      <c r="X53" s="6">
        <f t="shared" si="27"/>
        <v>13414.5</v>
      </c>
      <c r="Y53" s="8">
        <f t="shared" si="19"/>
        <v>13414.5</v>
      </c>
      <c r="Z53" s="6">
        <f t="shared" si="20"/>
        <v>0</v>
      </c>
      <c r="AA53" s="6">
        <f t="shared" si="25"/>
        <v>0</v>
      </c>
      <c r="AB53" s="11">
        <f t="shared" si="10"/>
        <v>11402.324999999999</v>
      </c>
      <c r="AC53" s="12">
        <f t="shared" si="23"/>
        <v>2749.9724999999999</v>
      </c>
      <c r="AD53" s="12">
        <f t="shared" si="24"/>
        <v>268.29000000000002</v>
      </c>
      <c r="AE53" s="11">
        <f t="shared" si="28"/>
        <v>16432.762500000001</v>
      </c>
      <c r="AF53" s="16">
        <f t="shared" si="29"/>
        <v>670.72500000000002</v>
      </c>
      <c r="AG53" s="17">
        <f t="shared" si="11"/>
        <v>15762.0375</v>
      </c>
    </row>
  </sheetData>
  <sheetProtection algorithmName="SHA-512" hashValue="Yyf5Dt47T+tJFadfu3yo23xFqA6vCWJlYq5GbMpv7kFdGfdCIjNNEV4hF9L+disfqSb5e2ljUdlgZrXQ7BIgdQ==" saltValue="ny5+6OJlM6j/Zis2c/QMdQ==" spinCount="100000" sheet="1" objects="1" scenarios="1"/>
  <phoneticPr fontId="1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C958AA-A6A9-4379-ADBF-608E147A4EBF}">
  <dimension ref="A1:I53"/>
  <sheetViews>
    <sheetView zoomScale="115" zoomScaleNormal="115" workbookViewId="0">
      <selection activeCell="C10" sqref="C10"/>
    </sheetView>
  </sheetViews>
  <sheetFormatPr defaultRowHeight="14.4" x14ac:dyDescent="0.3"/>
  <cols>
    <col min="1" max="1" width="4.6640625" customWidth="1"/>
    <col min="2" max="2" width="18.6640625" customWidth="1"/>
    <col min="3" max="8" width="12.5546875" customWidth="1"/>
    <col min="9" max="9" width="19.33203125" customWidth="1"/>
  </cols>
  <sheetData>
    <row r="1" spans="1:9" s="23" customFormat="1" ht="47.1" customHeight="1" thickBot="1" x14ac:dyDescent="0.35">
      <c r="A1" s="28" t="s">
        <v>49</v>
      </c>
      <c r="B1" s="26" t="s">
        <v>26</v>
      </c>
      <c r="C1" s="25" t="s">
        <v>43</v>
      </c>
      <c r="D1" s="26" t="s">
        <v>44</v>
      </c>
      <c r="E1" s="25" t="s">
        <v>45</v>
      </c>
      <c r="F1" s="26" t="s">
        <v>56</v>
      </c>
      <c r="G1" s="26" t="s">
        <v>46</v>
      </c>
      <c r="H1" s="25" t="s">
        <v>47</v>
      </c>
      <c r="I1" s="27" t="s">
        <v>48</v>
      </c>
    </row>
    <row r="2" spans="1:9" x14ac:dyDescent="0.3">
      <c r="A2" s="29">
        <v>1</v>
      </c>
      <c r="B2" s="40" t="str">
        <f>'ÜCRET HESABI'!B4</f>
        <v>AD SOYAD 1</v>
      </c>
      <c r="C2" s="49">
        <f>'ÜCRET HESABI'!C4</f>
        <v>13414.5</v>
      </c>
      <c r="D2" s="33">
        <f>'ÜCRET HESABI'!E4+'ÜCRET HESABI'!G4+'ÜCRET HESABI'!I4</f>
        <v>0</v>
      </c>
      <c r="E2" s="46">
        <f>'ÜCRET HESABI'!J4</f>
        <v>13414.5</v>
      </c>
      <c r="F2" s="33">
        <f>'ÜCRET HESABI'!AB4</f>
        <v>12257.499375000001</v>
      </c>
      <c r="G2" s="34">
        <f>'ÜCRET HESABI'!AE4</f>
        <v>16701.052500000002</v>
      </c>
      <c r="H2" s="32">
        <f>'ÜCRET HESABI'!AF4</f>
        <v>670.72500000000002</v>
      </c>
      <c r="I2" s="35">
        <f>'ÜCRET HESABI'!AG4</f>
        <v>16030.327500000001</v>
      </c>
    </row>
    <row r="3" spans="1:9" x14ac:dyDescent="0.3">
      <c r="A3" s="30">
        <v>2</v>
      </c>
      <c r="B3" s="41" t="str">
        <f>'ÜCRET HESABI'!B5</f>
        <v>AD SOYAD 2</v>
      </c>
      <c r="C3" s="50">
        <f>'ÜCRET HESABI'!C5</f>
        <v>13414.5</v>
      </c>
      <c r="D3" s="36">
        <f>'ÜCRET HESABI'!E5+'ÜCRET HESABI'!G5+'ÜCRET HESABI'!I5</f>
        <v>0</v>
      </c>
      <c r="E3" s="47">
        <f>'ÜCRET HESABI'!J5</f>
        <v>13414.5</v>
      </c>
      <c r="F3" s="33">
        <f>'ÜCRET HESABI'!AB5</f>
        <v>12257.499375000001</v>
      </c>
      <c r="G3" s="34">
        <f>'ÜCRET HESABI'!AE5</f>
        <v>16701.052500000002</v>
      </c>
      <c r="H3" s="32">
        <f>'ÜCRET HESABI'!AF5</f>
        <v>670.72500000000002</v>
      </c>
      <c r="I3" s="35">
        <f>'ÜCRET HESABI'!AG5</f>
        <v>16030.327500000001</v>
      </c>
    </row>
    <row r="4" spans="1:9" x14ac:dyDescent="0.3">
      <c r="A4" s="30">
        <v>3</v>
      </c>
      <c r="B4" s="41" t="str">
        <f>'ÜCRET HESABI'!B6</f>
        <v>AD SOYAD 3</v>
      </c>
      <c r="C4" s="50">
        <f>'ÜCRET HESABI'!C6</f>
        <v>13414.5</v>
      </c>
      <c r="D4" s="36">
        <f>'ÜCRET HESABI'!E6+'ÜCRET HESABI'!G6+'ÜCRET HESABI'!I6</f>
        <v>0</v>
      </c>
      <c r="E4" s="47">
        <f>'ÜCRET HESABI'!J6</f>
        <v>13414.5</v>
      </c>
      <c r="F4" s="33">
        <f>'ÜCRET HESABI'!AB6</f>
        <v>12257.499375000001</v>
      </c>
      <c r="G4" s="34">
        <f>'ÜCRET HESABI'!AE6</f>
        <v>16701.052500000002</v>
      </c>
      <c r="H4" s="32">
        <f>'ÜCRET HESABI'!AF6</f>
        <v>670.72500000000002</v>
      </c>
      <c r="I4" s="35">
        <f>'ÜCRET HESABI'!AG6</f>
        <v>16030.327500000001</v>
      </c>
    </row>
    <row r="5" spans="1:9" x14ac:dyDescent="0.3">
      <c r="A5" s="30">
        <v>4</v>
      </c>
      <c r="B5" s="41" t="str">
        <f>'ÜCRET HESABI'!B7</f>
        <v>AD SOYAD 4</v>
      </c>
      <c r="C5" s="50">
        <f>'ÜCRET HESABI'!C7</f>
        <v>13414.5</v>
      </c>
      <c r="D5" s="36">
        <f>'ÜCRET HESABI'!E7+'ÜCRET HESABI'!G7+'ÜCRET HESABI'!I7</f>
        <v>0</v>
      </c>
      <c r="E5" s="47">
        <f>'ÜCRET HESABI'!J7</f>
        <v>13414.5</v>
      </c>
      <c r="F5" s="33">
        <f>'ÜCRET HESABI'!AB7</f>
        <v>12257.499375000001</v>
      </c>
      <c r="G5" s="34">
        <f>'ÜCRET HESABI'!AE7</f>
        <v>16701.052500000002</v>
      </c>
      <c r="H5" s="32">
        <f>'ÜCRET HESABI'!AF7</f>
        <v>670.72500000000002</v>
      </c>
      <c r="I5" s="35">
        <f>'ÜCRET HESABI'!AG7</f>
        <v>16030.327500000001</v>
      </c>
    </row>
    <row r="6" spans="1:9" x14ac:dyDescent="0.3">
      <c r="A6" s="30">
        <v>5</v>
      </c>
      <c r="B6" s="41" t="str">
        <f>'ÜCRET HESABI'!B8</f>
        <v>AD SOYAD 5</v>
      </c>
      <c r="C6" s="50">
        <f>'ÜCRET HESABI'!C8</f>
        <v>13414.5</v>
      </c>
      <c r="D6" s="36">
        <f>'ÜCRET HESABI'!E8+'ÜCRET HESABI'!G8+'ÜCRET HESABI'!I8</f>
        <v>0</v>
      </c>
      <c r="E6" s="47">
        <f>'ÜCRET HESABI'!J8</f>
        <v>13414.5</v>
      </c>
      <c r="F6" s="33">
        <f>'ÜCRET HESABI'!AB8</f>
        <v>12257.499375000001</v>
      </c>
      <c r="G6" s="34">
        <f>'ÜCRET HESABI'!AE8</f>
        <v>16701.052500000002</v>
      </c>
      <c r="H6" s="32">
        <f>'ÜCRET HESABI'!AF8</f>
        <v>670.72500000000002</v>
      </c>
      <c r="I6" s="35">
        <f>'ÜCRET HESABI'!AG8</f>
        <v>16030.327500000001</v>
      </c>
    </row>
    <row r="7" spans="1:9" x14ac:dyDescent="0.3">
      <c r="A7" s="30">
        <v>6</v>
      </c>
      <c r="B7" s="41" t="str">
        <f>'ÜCRET HESABI'!B9</f>
        <v>AD SOYAD 6</v>
      </c>
      <c r="C7" s="50">
        <f>'ÜCRET HESABI'!C9</f>
        <v>13414.5</v>
      </c>
      <c r="D7" s="36">
        <f>'ÜCRET HESABI'!E9+'ÜCRET HESABI'!G9+'ÜCRET HESABI'!I9</f>
        <v>0</v>
      </c>
      <c r="E7" s="47">
        <f>'ÜCRET HESABI'!J9</f>
        <v>13414.5</v>
      </c>
      <c r="F7" s="33">
        <f>'ÜCRET HESABI'!AB9</f>
        <v>12257.499375000001</v>
      </c>
      <c r="G7" s="34">
        <f>'ÜCRET HESABI'!AE9</f>
        <v>16701.052500000002</v>
      </c>
      <c r="H7" s="32">
        <f>'ÜCRET HESABI'!AF9</f>
        <v>670.72500000000002</v>
      </c>
      <c r="I7" s="35">
        <f>'ÜCRET HESABI'!AG9</f>
        <v>16030.327500000001</v>
      </c>
    </row>
    <row r="8" spans="1:9" x14ac:dyDescent="0.3">
      <c r="A8" s="30">
        <v>7</v>
      </c>
      <c r="B8" s="41" t="str">
        <f>'ÜCRET HESABI'!B10</f>
        <v>AD SOYAD 7</v>
      </c>
      <c r="C8" s="50">
        <f>'ÜCRET HESABI'!C10</f>
        <v>13414.5</v>
      </c>
      <c r="D8" s="36">
        <f>'ÜCRET HESABI'!E10+'ÜCRET HESABI'!G10+'ÜCRET HESABI'!I10</f>
        <v>0</v>
      </c>
      <c r="E8" s="47">
        <f>'ÜCRET HESABI'!J10</f>
        <v>13414.5</v>
      </c>
      <c r="F8" s="33">
        <f>'ÜCRET HESABI'!AB10</f>
        <v>12257.499375000001</v>
      </c>
      <c r="G8" s="34">
        <f>'ÜCRET HESABI'!AE10</f>
        <v>16701.052500000002</v>
      </c>
      <c r="H8" s="32">
        <f>'ÜCRET HESABI'!AF10</f>
        <v>670.72500000000002</v>
      </c>
      <c r="I8" s="35">
        <f>'ÜCRET HESABI'!AG10</f>
        <v>16030.327500000001</v>
      </c>
    </row>
    <row r="9" spans="1:9" x14ac:dyDescent="0.3">
      <c r="A9" s="30">
        <v>8</v>
      </c>
      <c r="B9" s="41" t="str">
        <f>'ÜCRET HESABI'!B11</f>
        <v>AD SOYAD 8</v>
      </c>
      <c r="C9" s="50">
        <f>'ÜCRET HESABI'!C11</f>
        <v>13414.5</v>
      </c>
      <c r="D9" s="36">
        <f>'ÜCRET HESABI'!E11+'ÜCRET HESABI'!G11+'ÜCRET HESABI'!I11</f>
        <v>0</v>
      </c>
      <c r="E9" s="47">
        <f>'ÜCRET HESABI'!J11</f>
        <v>13414.5</v>
      </c>
      <c r="F9" s="33">
        <f>'ÜCRET HESABI'!AB11</f>
        <v>13112.67375</v>
      </c>
      <c r="G9" s="34">
        <f>'ÜCRET HESABI'!AE11</f>
        <v>13414.5</v>
      </c>
      <c r="H9" s="32">
        <f>'ÜCRET HESABI'!AF11</f>
        <v>670.72500000000002</v>
      </c>
      <c r="I9" s="35">
        <f>'ÜCRET HESABI'!AG11</f>
        <v>12743.775</v>
      </c>
    </row>
    <row r="10" spans="1:9" x14ac:dyDescent="0.3">
      <c r="A10" s="30">
        <v>9</v>
      </c>
      <c r="B10" s="41" t="str">
        <f>'ÜCRET HESABI'!B12</f>
        <v>AD SOYAD 9</v>
      </c>
      <c r="C10" s="50">
        <f>'ÜCRET HESABI'!C12</f>
        <v>13414.5</v>
      </c>
      <c r="D10" s="36">
        <f>'ÜCRET HESABI'!E12+'ÜCRET HESABI'!G12+'ÜCRET HESABI'!I12</f>
        <v>0</v>
      </c>
      <c r="E10" s="47">
        <f>'ÜCRET HESABI'!J12</f>
        <v>13414.5</v>
      </c>
      <c r="F10" s="33">
        <f>'ÜCRET HESABI'!AB12</f>
        <v>13112.67375</v>
      </c>
      <c r="G10" s="34">
        <f>'ÜCRET HESABI'!AE12</f>
        <v>13414.5</v>
      </c>
      <c r="H10" s="32">
        <f>'ÜCRET HESABI'!AF12</f>
        <v>670.72500000000002</v>
      </c>
      <c r="I10" s="35">
        <f>'ÜCRET HESABI'!AG12</f>
        <v>12743.775</v>
      </c>
    </row>
    <row r="11" spans="1:9" x14ac:dyDescent="0.3">
      <c r="A11" s="30">
        <v>10</v>
      </c>
      <c r="B11" s="41" t="str">
        <f>'ÜCRET HESABI'!B13</f>
        <v>AD SOYAD 10</v>
      </c>
      <c r="C11" s="50">
        <f>'ÜCRET HESABI'!C13</f>
        <v>13414.5</v>
      </c>
      <c r="D11" s="36">
        <f>'ÜCRET HESABI'!E13+'ÜCRET HESABI'!G13+'ÜCRET HESABI'!I13</f>
        <v>0</v>
      </c>
      <c r="E11" s="47">
        <f>'ÜCRET HESABI'!J13</f>
        <v>13414.5</v>
      </c>
      <c r="F11" s="33">
        <f>'ÜCRET HESABI'!AB13</f>
        <v>11402.324999999999</v>
      </c>
      <c r="G11" s="34">
        <f>'ÜCRET HESABI'!AE13</f>
        <v>16432.762500000001</v>
      </c>
      <c r="H11" s="32">
        <f>'ÜCRET HESABI'!AF13</f>
        <v>670.72500000000002</v>
      </c>
      <c r="I11" s="35">
        <f>'ÜCRET HESABI'!AG13</f>
        <v>15762.0375</v>
      </c>
    </row>
    <row r="12" spans="1:9" x14ac:dyDescent="0.3">
      <c r="A12" s="30">
        <v>11</v>
      </c>
      <c r="B12" s="41" t="str">
        <f>'ÜCRET HESABI'!B14</f>
        <v>AD SOYAD 11</v>
      </c>
      <c r="C12" s="50">
        <f>'ÜCRET HESABI'!C14</f>
        <v>13414.5</v>
      </c>
      <c r="D12" s="36">
        <f>'ÜCRET HESABI'!E14+'ÜCRET HESABI'!G14+'ÜCRET HESABI'!I14</f>
        <v>0</v>
      </c>
      <c r="E12" s="47">
        <f>'ÜCRET HESABI'!J14</f>
        <v>13414.5</v>
      </c>
      <c r="F12" s="33">
        <f>'ÜCRET HESABI'!AB14</f>
        <v>11402.324999999999</v>
      </c>
      <c r="G12" s="34">
        <f>'ÜCRET HESABI'!AE14</f>
        <v>16432.762500000001</v>
      </c>
      <c r="H12" s="32">
        <f>'ÜCRET HESABI'!AF14</f>
        <v>670.72500000000002</v>
      </c>
      <c r="I12" s="35">
        <f>'ÜCRET HESABI'!AG14</f>
        <v>15762.0375</v>
      </c>
    </row>
    <row r="13" spans="1:9" x14ac:dyDescent="0.3">
      <c r="A13" s="30">
        <v>12</v>
      </c>
      <c r="B13" s="41" t="str">
        <f>'ÜCRET HESABI'!B15</f>
        <v>AD SOYAD 12</v>
      </c>
      <c r="C13" s="50">
        <f>'ÜCRET HESABI'!C15</f>
        <v>13414.5</v>
      </c>
      <c r="D13" s="36">
        <f>'ÜCRET HESABI'!E15+'ÜCRET HESABI'!G15+'ÜCRET HESABI'!I15</f>
        <v>0</v>
      </c>
      <c r="E13" s="47">
        <f>'ÜCRET HESABI'!J15</f>
        <v>13414.5</v>
      </c>
      <c r="F13" s="33">
        <f>'ÜCRET HESABI'!AB15</f>
        <v>11402.324999999999</v>
      </c>
      <c r="G13" s="34">
        <f>'ÜCRET HESABI'!AE15</f>
        <v>16432.762500000001</v>
      </c>
      <c r="H13" s="32">
        <f>'ÜCRET HESABI'!AF15</f>
        <v>670.72500000000002</v>
      </c>
      <c r="I13" s="35">
        <f>'ÜCRET HESABI'!AG15</f>
        <v>15762.0375</v>
      </c>
    </row>
    <row r="14" spans="1:9" x14ac:dyDescent="0.3">
      <c r="A14" s="30">
        <v>13</v>
      </c>
      <c r="B14" s="41" t="str">
        <f>'ÜCRET HESABI'!B16</f>
        <v>AD SOYAD 13</v>
      </c>
      <c r="C14" s="50">
        <f>'ÜCRET HESABI'!C16</f>
        <v>13414.5</v>
      </c>
      <c r="D14" s="36">
        <f>'ÜCRET HESABI'!E16+'ÜCRET HESABI'!G16+'ÜCRET HESABI'!I16</f>
        <v>0</v>
      </c>
      <c r="E14" s="47">
        <f>'ÜCRET HESABI'!J16</f>
        <v>13414.5</v>
      </c>
      <c r="F14" s="33">
        <f>'ÜCRET HESABI'!AB16</f>
        <v>11402.324999999999</v>
      </c>
      <c r="G14" s="34">
        <f>'ÜCRET HESABI'!AE16</f>
        <v>16432.762500000001</v>
      </c>
      <c r="H14" s="32">
        <f>'ÜCRET HESABI'!AF16</f>
        <v>670.72500000000002</v>
      </c>
      <c r="I14" s="35">
        <f>'ÜCRET HESABI'!AG16</f>
        <v>15762.0375</v>
      </c>
    </row>
    <row r="15" spans="1:9" x14ac:dyDescent="0.3">
      <c r="A15" s="30">
        <v>14</v>
      </c>
      <c r="B15" s="41" t="str">
        <f>'ÜCRET HESABI'!B17</f>
        <v>AD SOYAD 14</v>
      </c>
      <c r="C15" s="50">
        <f>'ÜCRET HESABI'!C17</f>
        <v>13414.5</v>
      </c>
      <c r="D15" s="36">
        <f>'ÜCRET HESABI'!E17+'ÜCRET HESABI'!G17+'ÜCRET HESABI'!I17</f>
        <v>0</v>
      </c>
      <c r="E15" s="47">
        <f>'ÜCRET HESABI'!J17</f>
        <v>13414.5</v>
      </c>
      <c r="F15" s="33">
        <f>'ÜCRET HESABI'!AB17</f>
        <v>11402.324999999999</v>
      </c>
      <c r="G15" s="34">
        <f>'ÜCRET HESABI'!AE17</f>
        <v>16432.762500000001</v>
      </c>
      <c r="H15" s="32">
        <f>'ÜCRET HESABI'!AF17</f>
        <v>670.72500000000002</v>
      </c>
      <c r="I15" s="35">
        <f>'ÜCRET HESABI'!AG17</f>
        <v>15762.0375</v>
      </c>
    </row>
    <row r="16" spans="1:9" x14ac:dyDescent="0.3">
      <c r="A16" s="30">
        <v>15</v>
      </c>
      <c r="B16" s="41" t="str">
        <f>'ÜCRET HESABI'!B18</f>
        <v>AD SOYAD 15</v>
      </c>
      <c r="C16" s="50">
        <f>'ÜCRET HESABI'!C18</f>
        <v>13414.5</v>
      </c>
      <c r="D16" s="36">
        <f>'ÜCRET HESABI'!E18+'ÜCRET HESABI'!G18+'ÜCRET HESABI'!I18</f>
        <v>0</v>
      </c>
      <c r="E16" s="47">
        <f>'ÜCRET HESABI'!J18</f>
        <v>13414.5</v>
      </c>
      <c r="F16" s="33">
        <f>'ÜCRET HESABI'!AB18</f>
        <v>11402.324999999999</v>
      </c>
      <c r="G16" s="34">
        <f>'ÜCRET HESABI'!AE18</f>
        <v>16432.762500000001</v>
      </c>
      <c r="H16" s="32">
        <f>'ÜCRET HESABI'!AF18</f>
        <v>670.72500000000002</v>
      </c>
      <c r="I16" s="35">
        <f>'ÜCRET HESABI'!AG18</f>
        <v>15762.0375</v>
      </c>
    </row>
    <row r="17" spans="1:9" x14ac:dyDescent="0.3">
      <c r="A17" s="30">
        <v>16</v>
      </c>
      <c r="B17" s="41" t="str">
        <f>'ÜCRET HESABI'!B19</f>
        <v>AD SOYAD 16</v>
      </c>
      <c r="C17" s="50">
        <f>'ÜCRET HESABI'!C19</f>
        <v>13414.5</v>
      </c>
      <c r="D17" s="36">
        <f>'ÜCRET HESABI'!E19+'ÜCRET HESABI'!G19+'ÜCRET HESABI'!I19</f>
        <v>0</v>
      </c>
      <c r="E17" s="47">
        <f>'ÜCRET HESABI'!J19</f>
        <v>13414.5</v>
      </c>
      <c r="F17" s="33">
        <f>'ÜCRET HESABI'!AB19</f>
        <v>11402.324999999999</v>
      </c>
      <c r="G17" s="34">
        <f>'ÜCRET HESABI'!AE19</f>
        <v>16432.762500000001</v>
      </c>
      <c r="H17" s="32">
        <f>'ÜCRET HESABI'!AF19</f>
        <v>670.72500000000002</v>
      </c>
      <c r="I17" s="35">
        <f>'ÜCRET HESABI'!AG19</f>
        <v>15762.0375</v>
      </c>
    </row>
    <row r="18" spans="1:9" x14ac:dyDescent="0.3">
      <c r="A18" s="30">
        <v>17</v>
      </c>
      <c r="B18" s="41" t="str">
        <f>'ÜCRET HESABI'!B20</f>
        <v>AD SOYAD 17</v>
      </c>
      <c r="C18" s="50">
        <f>'ÜCRET HESABI'!C20</f>
        <v>13414.5</v>
      </c>
      <c r="D18" s="36">
        <f>'ÜCRET HESABI'!E20+'ÜCRET HESABI'!G20+'ÜCRET HESABI'!I20</f>
        <v>0</v>
      </c>
      <c r="E18" s="47">
        <f>'ÜCRET HESABI'!J20</f>
        <v>13414.5</v>
      </c>
      <c r="F18" s="33">
        <f>'ÜCRET HESABI'!AB20</f>
        <v>11402.324999999999</v>
      </c>
      <c r="G18" s="34">
        <f>'ÜCRET HESABI'!AE20</f>
        <v>16432.762500000001</v>
      </c>
      <c r="H18" s="32">
        <f>'ÜCRET HESABI'!AF20</f>
        <v>670.72500000000002</v>
      </c>
      <c r="I18" s="35">
        <f>'ÜCRET HESABI'!AG20</f>
        <v>15762.0375</v>
      </c>
    </row>
    <row r="19" spans="1:9" x14ac:dyDescent="0.3">
      <c r="A19" s="30">
        <v>18</v>
      </c>
      <c r="B19" s="41" t="str">
        <f>'ÜCRET HESABI'!B21</f>
        <v>AD SOYAD 18</v>
      </c>
      <c r="C19" s="50">
        <f>'ÜCRET HESABI'!C21</f>
        <v>13414.5</v>
      </c>
      <c r="D19" s="36">
        <f>'ÜCRET HESABI'!E21+'ÜCRET HESABI'!G21+'ÜCRET HESABI'!I21</f>
        <v>0</v>
      </c>
      <c r="E19" s="47">
        <f>'ÜCRET HESABI'!J21</f>
        <v>13414.5</v>
      </c>
      <c r="F19" s="33">
        <f>'ÜCRET HESABI'!AB21</f>
        <v>11402.324999999999</v>
      </c>
      <c r="G19" s="34">
        <f>'ÜCRET HESABI'!AE21</f>
        <v>16432.762500000001</v>
      </c>
      <c r="H19" s="32">
        <f>'ÜCRET HESABI'!AF21</f>
        <v>670.72500000000002</v>
      </c>
      <c r="I19" s="35">
        <f>'ÜCRET HESABI'!AG21</f>
        <v>15762.0375</v>
      </c>
    </row>
    <row r="20" spans="1:9" x14ac:dyDescent="0.3">
      <c r="A20" s="30">
        <v>19</v>
      </c>
      <c r="B20" s="41" t="str">
        <f>'ÜCRET HESABI'!B22</f>
        <v>AD SOYAD 19</v>
      </c>
      <c r="C20" s="50">
        <f>'ÜCRET HESABI'!C22</f>
        <v>13414.5</v>
      </c>
      <c r="D20" s="36">
        <f>'ÜCRET HESABI'!E22+'ÜCRET HESABI'!G22+'ÜCRET HESABI'!I22</f>
        <v>0</v>
      </c>
      <c r="E20" s="47">
        <f>'ÜCRET HESABI'!J22</f>
        <v>13414.5</v>
      </c>
      <c r="F20" s="33">
        <f>'ÜCRET HESABI'!AB22</f>
        <v>11402.324999999999</v>
      </c>
      <c r="G20" s="34">
        <f>'ÜCRET HESABI'!AE22</f>
        <v>16432.762500000001</v>
      </c>
      <c r="H20" s="32">
        <f>'ÜCRET HESABI'!AF22</f>
        <v>670.72500000000002</v>
      </c>
      <c r="I20" s="35">
        <f>'ÜCRET HESABI'!AG22</f>
        <v>15762.0375</v>
      </c>
    </row>
    <row r="21" spans="1:9" x14ac:dyDescent="0.3">
      <c r="A21" s="30">
        <v>20</v>
      </c>
      <c r="B21" s="41" t="str">
        <f>'ÜCRET HESABI'!B23</f>
        <v>AD SOYAD 20</v>
      </c>
      <c r="C21" s="50">
        <f>'ÜCRET HESABI'!C23</f>
        <v>13414.5</v>
      </c>
      <c r="D21" s="36">
        <f>'ÜCRET HESABI'!E23+'ÜCRET HESABI'!G23+'ÜCRET HESABI'!I23</f>
        <v>0</v>
      </c>
      <c r="E21" s="47">
        <f>'ÜCRET HESABI'!J23</f>
        <v>13414.5</v>
      </c>
      <c r="F21" s="33">
        <f>'ÜCRET HESABI'!AB23</f>
        <v>11402.324999999999</v>
      </c>
      <c r="G21" s="34">
        <f>'ÜCRET HESABI'!AE23</f>
        <v>16432.762500000001</v>
      </c>
      <c r="H21" s="32">
        <f>'ÜCRET HESABI'!AF23</f>
        <v>670.72500000000002</v>
      </c>
      <c r="I21" s="35">
        <f>'ÜCRET HESABI'!AG23</f>
        <v>15762.0375</v>
      </c>
    </row>
    <row r="22" spans="1:9" x14ac:dyDescent="0.3">
      <c r="A22" s="30">
        <v>21</v>
      </c>
      <c r="B22" s="41" t="str">
        <f>'ÜCRET HESABI'!B24</f>
        <v>AD SOYAD 21</v>
      </c>
      <c r="C22" s="50">
        <f>'ÜCRET HESABI'!C24</f>
        <v>13414.5</v>
      </c>
      <c r="D22" s="36">
        <f>'ÜCRET HESABI'!E24+'ÜCRET HESABI'!G24+'ÜCRET HESABI'!I24</f>
        <v>0</v>
      </c>
      <c r="E22" s="47">
        <f>'ÜCRET HESABI'!J24</f>
        <v>13414.5</v>
      </c>
      <c r="F22" s="33">
        <f>'ÜCRET HESABI'!AB24</f>
        <v>11402.324999999999</v>
      </c>
      <c r="G22" s="34">
        <f>'ÜCRET HESABI'!AE24</f>
        <v>16432.762500000001</v>
      </c>
      <c r="H22" s="32">
        <f>'ÜCRET HESABI'!AF24</f>
        <v>670.72500000000002</v>
      </c>
      <c r="I22" s="35">
        <f>'ÜCRET HESABI'!AG24</f>
        <v>15762.0375</v>
      </c>
    </row>
    <row r="23" spans="1:9" x14ac:dyDescent="0.3">
      <c r="A23" s="30">
        <v>22</v>
      </c>
      <c r="B23" s="41" t="str">
        <f>'ÜCRET HESABI'!B25</f>
        <v>AD SOYAD 22</v>
      </c>
      <c r="C23" s="50">
        <f>'ÜCRET HESABI'!C25</f>
        <v>13414.5</v>
      </c>
      <c r="D23" s="36">
        <f>'ÜCRET HESABI'!E25+'ÜCRET HESABI'!G25+'ÜCRET HESABI'!I25</f>
        <v>0</v>
      </c>
      <c r="E23" s="47">
        <f>'ÜCRET HESABI'!J25</f>
        <v>13414.5</v>
      </c>
      <c r="F23" s="33">
        <f>'ÜCRET HESABI'!AB25</f>
        <v>11402.324999999999</v>
      </c>
      <c r="G23" s="34">
        <f>'ÜCRET HESABI'!AE25</f>
        <v>16432.762500000001</v>
      </c>
      <c r="H23" s="32">
        <f>'ÜCRET HESABI'!AF25</f>
        <v>670.72500000000002</v>
      </c>
      <c r="I23" s="35">
        <f>'ÜCRET HESABI'!AG25</f>
        <v>15762.0375</v>
      </c>
    </row>
    <row r="24" spans="1:9" x14ac:dyDescent="0.3">
      <c r="A24" s="30">
        <v>23</v>
      </c>
      <c r="B24" s="41" t="str">
        <f>'ÜCRET HESABI'!B26</f>
        <v>AD SOYAD 23</v>
      </c>
      <c r="C24" s="50">
        <f>'ÜCRET HESABI'!C26</f>
        <v>13414.5</v>
      </c>
      <c r="D24" s="36">
        <f>'ÜCRET HESABI'!E26+'ÜCRET HESABI'!G26+'ÜCRET HESABI'!I26</f>
        <v>0</v>
      </c>
      <c r="E24" s="47">
        <f>'ÜCRET HESABI'!J26</f>
        <v>13414.5</v>
      </c>
      <c r="F24" s="33">
        <f>'ÜCRET HESABI'!AB26</f>
        <v>11402.324999999999</v>
      </c>
      <c r="G24" s="34">
        <f>'ÜCRET HESABI'!AE26</f>
        <v>16432.762500000001</v>
      </c>
      <c r="H24" s="32">
        <f>'ÜCRET HESABI'!AF26</f>
        <v>670.72500000000002</v>
      </c>
      <c r="I24" s="35">
        <f>'ÜCRET HESABI'!AG26</f>
        <v>15762.0375</v>
      </c>
    </row>
    <row r="25" spans="1:9" x14ac:dyDescent="0.3">
      <c r="A25" s="30">
        <v>24</v>
      </c>
      <c r="B25" s="41" t="str">
        <f>'ÜCRET HESABI'!B27</f>
        <v>AD SOYAD 24</v>
      </c>
      <c r="C25" s="50">
        <f>'ÜCRET HESABI'!C27</f>
        <v>13414.5</v>
      </c>
      <c r="D25" s="36">
        <f>'ÜCRET HESABI'!E27+'ÜCRET HESABI'!G27+'ÜCRET HESABI'!I27</f>
        <v>0</v>
      </c>
      <c r="E25" s="47">
        <f>'ÜCRET HESABI'!J27</f>
        <v>13414.5</v>
      </c>
      <c r="F25" s="33">
        <f>'ÜCRET HESABI'!AB27</f>
        <v>11402.324999999999</v>
      </c>
      <c r="G25" s="34">
        <f>'ÜCRET HESABI'!AE27</f>
        <v>16432.762500000001</v>
      </c>
      <c r="H25" s="32">
        <f>'ÜCRET HESABI'!AF27</f>
        <v>670.72500000000002</v>
      </c>
      <c r="I25" s="35">
        <f>'ÜCRET HESABI'!AG27</f>
        <v>15762.0375</v>
      </c>
    </row>
    <row r="26" spans="1:9" x14ac:dyDescent="0.3">
      <c r="A26" s="30">
        <v>25</v>
      </c>
      <c r="B26" s="41" t="str">
        <f>'ÜCRET HESABI'!B28</f>
        <v>AD SOYAD 25</v>
      </c>
      <c r="C26" s="50">
        <f>'ÜCRET HESABI'!C28</f>
        <v>13414.5</v>
      </c>
      <c r="D26" s="36">
        <f>'ÜCRET HESABI'!E28+'ÜCRET HESABI'!G28+'ÜCRET HESABI'!I28</f>
        <v>0</v>
      </c>
      <c r="E26" s="47">
        <f>'ÜCRET HESABI'!J28</f>
        <v>13414.5</v>
      </c>
      <c r="F26" s="33">
        <f>'ÜCRET HESABI'!AB28</f>
        <v>11402.324999999999</v>
      </c>
      <c r="G26" s="34">
        <f>'ÜCRET HESABI'!AE28</f>
        <v>16432.762500000001</v>
      </c>
      <c r="H26" s="32">
        <f>'ÜCRET HESABI'!AF28</f>
        <v>670.72500000000002</v>
      </c>
      <c r="I26" s="35">
        <f>'ÜCRET HESABI'!AG28</f>
        <v>15762.0375</v>
      </c>
    </row>
    <row r="27" spans="1:9" x14ac:dyDescent="0.3">
      <c r="A27" s="30">
        <v>26</v>
      </c>
      <c r="B27" s="41" t="str">
        <f>'ÜCRET HESABI'!B29</f>
        <v>AD SOYAD 26</v>
      </c>
      <c r="C27" s="50">
        <f>'ÜCRET HESABI'!C29</f>
        <v>13414.5</v>
      </c>
      <c r="D27" s="36">
        <f>'ÜCRET HESABI'!E29+'ÜCRET HESABI'!G29+'ÜCRET HESABI'!I29</f>
        <v>0</v>
      </c>
      <c r="E27" s="47">
        <f>'ÜCRET HESABI'!J29</f>
        <v>13414.5</v>
      </c>
      <c r="F27" s="33">
        <f>'ÜCRET HESABI'!AB29</f>
        <v>11402.324999999999</v>
      </c>
      <c r="G27" s="34">
        <f>'ÜCRET HESABI'!AE29</f>
        <v>16432.762500000001</v>
      </c>
      <c r="H27" s="32">
        <f>'ÜCRET HESABI'!AF29</f>
        <v>670.72500000000002</v>
      </c>
      <c r="I27" s="35">
        <f>'ÜCRET HESABI'!AG29</f>
        <v>15762.0375</v>
      </c>
    </row>
    <row r="28" spans="1:9" x14ac:dyDescent="0.3">
      <c r="A28" s="30">
        <v>27</v>
      </c>
      <c r="B28" s="41" t="str">
        <f>'ÜCRET HESABI'!B30</f>
        <v>AD SOYAD 27</v>
      </c>
      <c r="C28" s="50">
        <f>'ÜCRET HESABI'!C30</f>
        <v>13414.5</v>
      </c>
      <c r="D28" s="36">
        <f>'ÜCRET HESABI'!E30+'ÜCRET HESABI'!G30+'ÜCRET HESABI'!I30</f>
        <v>0</v>
      </c>
      <c r="E28" s="47">
        <f>'ÜCRET HESABI'!J30</f>
        <v>13414.5</v>
      </c>
      <c r="F28" s="33">
        <f>'ÜCRET HESABI'!AB30</f>
        <v>11402.324999999999</v>
      </c>
      <c r="G28" s="34">
        <f>'ÜCRET HESABI'!AE30</f>
        <v>16432.762500000001</v>
      </c>
      <c r="H28" s="32">
        <f>'ÜCRET HESABI'!AF30</f>
        <v>670.72500000000002</v>
      </c>
      <c r="I28" s="35">
        <f>'ÜCRET HESABI'!AG30</f>
        <v>15762.0375</v>
      </c>
    </row>
    <row r="29" spans="1:9" x14ac:dyDescent="0.3">
      <c r="A29" s="30">
        <v>28</v>
      </c>
      <c r="B29" s="41" t="str">
        <f>'ÜCRET HESABI'!B31</f>
        <v>AD SOYAD 28</v>
      </c>
      <c r="C29" s="50">
        <f>'ÜCRET HESABI'!C31</f>
        <v>13414.5</v>
      </c>
      <c r="D29" s="36">
        <f>'ÜCRET HESABI'!E31+'ÜCRET HESABI'!G31+'ÜCRET HESABI'!I31</f>
        <v>0</v>
      </c>
      <c r="E29" s="47">
        <f>'ÜCRET HESABI'!J31</f>
        <v>13414.5</v>
      </c>
      <c r="F29" s="33">
        <f>'ÜCRET HESABI'!AB31</f>
        <v>11402.324999999999</v>
      </c>
      <c r="G29" s="34">
        <f>'ÜCRET HESABI'!AE31</f>
        <v>16432.762500000001</v>
      </c>
      <c r="H29" s="32">
        <f>'ÜCRET HESABI'!AF31</f>
        <v>670.72500000000002</v>
      </c>
      <c r="I29" s="35">
        <f>'ÜCRET HESABI'!AG31</f>
        <v>15762.0375</v>
      </c>
    </row>
    <row r="30" spans="1:9" x14ac:dyDescent="0.3">
      <c r="A30" s="30">
        <v>29</v>
      </c>
      <c r="B30" s="41" t="str">
        <f>'ÜCRET HESABI'!B32</f>
        <v>AD SOYAD 29</v>
      </c>
      <c r="C30" s="50">
        <f>'ÜCRET HESABI'!C32</f>
        <v>13414.5</v>
      </c>
      <c r="D30" s="36">
        <f>'ÜCRET HESABI'!E32+'ÜCRET HESABI'!G32+'ÜCRET HESABI'!I32</f>
        <v>0</v>
      </c>
      <c r="E30" s="47">
        <f>'ÜCRET HESABI'!J32</f>
        <v>13414.5</v>
      </c>
      <c r="F30" s="33">
        <f>'ÜCRET HESABI'!AB32</f>
        <v>11402.324999999999</v>
      </c>
      <c r="G30" s="34">
        <f>'ÜCRET HESABI'!AE32</f>
        <v>16432.762500000001</v>
      </c>
      <c r="H30" s="32">
        <f>'ÜCRET HESABI'!AF32</f>
        <v>670.72500000000002</v>
      </c>
      <c r="I30" s="35">
        <f>'ÜCRET HESABI'!AG32</f>
        <v>15762.0375</v>
      </c>
    </row>
    <row r="31" spans="1:9" x14ac:dyDescent="0.3">
      <c r="A31" s="30">
        <v>30</v>
      </c>
      <c r="B31" s="41" t="str">
        <f>'ÜCRET HESABI'!B33</f>
        <v>AD SOYAD 30</v>
      </c>
      <c r="C31" s="50">
        <f>'ÜCRET HESABI'!C33</f>
        <v>13414.5</v>
      </c>
      <c r="D31" s="36">
        <f>'ÜCRET HESABI'!E33+'ÜCRET HESABI'!G33+'ÜCRET HESABI'!I33</f>
        <v>0</v>
      </c>
      <c r="E31" s="47">
        <f>'ÜCRET HESABI'!J33</f>
        <v>13414.5</v>
      </c>
      <c r="F31" s="33">
        <f>'ÜCRET HESABI'!AB33</f>
        <v>11402.324999999999</v>
      </c>
      <c r="G31" s="34">
        <f>'ÜCRET HESABI'!AE33</f>
        <v>16432.762500000001</v>
      </c>
      <c r="H31" s="32">
        <f>'ÜCRET HESABI'!AF33</f>
        <v>670.72500000000002</v>
      </c>
      <c r="I31" s="35">
        <f>'ÜCRET HESABI'!AG33</f>
        <v>15762.0375</v>
      </c>
    </row>
    <row r="32" spans="1:9" x14ac:dyDescent="0.3">
      <c r="A32" s="30">
        <v>31</v>
      </c>
      <c r="B32" s="41" t="str">
        <f>'ÜCRET HESABI'!B34</f>
        <v>AD SOYAD 31</v>
      </c>
      <c r="C32" s="50">
        <f>'ÜCRET HESABI'!C34</f>
        <v>13414.5</v>
      </c>
      <c r="D32" s="36">
        <f>'ÜCRET HESABI'!E34+'ÜCRET HESABI'!G34+'ÜCRET HESABI'!I34</f>
        <v>0</v>
      </c>
      <c r="E32" s="47">
        <f>'ÜCRET HESABI'!J34</f>
        <v>13414.5</v>
      </c>
      <c r="F32" s="33">
        <f>'ÜCRET HESABI'!AB34</f>
        <v>11402.324999999999</v>
      </c>
      <c r="G32" s="34">
        <f>'ÜCRET HESABI'!AE34</f>
        <v>16432.762500000001</v>
      </c>
      <c r="H32" s="32">
        <f>'ÜCRET HESABI'!AF34</f>
        <v>670.72500000000002</v>
      </c>
      <c r="I32" s="35">
        <f>'ÜCRET HESABI'!AG34</f>
        <v>15762.0375</v>
      </c>
    </row>
    <row r="33" spans="1:9" x14ac:dyDescent="0.3">
      <c r="A33" s="30">
        <v>32</v>
      </c>
      <c r="B33" s="41" t="str">
        <f>'ÜCRET HESABI'!B35</f>
        <v>AD SOYAD 32</v>
      </c>
      <c r="C33" s="50">
        <f>'ÜCRET HESABI'!C35</f>
        <v>13414.5</v>
      </c>
      <c r="D33" s="36">
        <f>'ÜCRET HESABI'!E35+'ÜCRET HESABI'!G35+'ÜCRET HESABI'!I35</f>
        <v>0</v>
      </c>
      <c r="E33" s="47">
        <f>'ÜCRET HESABI'!J35</f>
        <v>13414.5</v>
      </c>
      <c r="F33" s="33">
        <f>'ÜCRET HESABI'!AB35</f>
        <v>11402.324999999999</v>
      </c>
      <c r="G33" s="34">
        <f>'ÜCRET HESABI'!AE35</f>
        <v>16432.762500000001</v>
      </c>
      <c r="H33" s="32">
        <f>'ÜCRET HESABI'!AF35</f>
        <v>670.72500000000002</v>
      </c>
      <c r="I33" s="35">
        <f>'ÜCRET HESABI'!AG35</f>
        <v>15762.0375</v>
      </c>
    </row>
    <row r="34" spans="1:9" x14ac:dyDescent="0.3">
      <c r="A34" s="30">
        <v>33</v>
      </c>
      <c r="B34" s="41" t="str">
        <f>'ÜCRET HESABI'!B36</f>
        <v>AD SOYAD 33</v>
      </c>
      <c r="C34" s="50">
        <f>'ÜCRET HESABI'!C36</f>
        <v>13414.5</v>
      </c>
      <c r="D34" s="36">
        <f>'ÜCRET HESABI'!E36+'ÜCRET HESABI'!G36+'ÜCRET HESABI'!I36</f>
        <v>0</v>
      </c>
      <c r="E34" s="47">
        <f>'ÜCRET HESABI'!J36</f>
        <v>13414.5</v>
      </c>
      <c r="F34" s="33">
        <f>'ÜCRET HESABI'!AB36</f>
        <v>11402.324999999999</v>
      </c>
      <c r="G34" s="34">
        <f>'ÜCRET HESABI'!AE36</f>
        <v>16432.762500000001</v>
      </c>
      <c r="H34" s="32">
        <f>'ÜCRET HESABI'!AF36</f>
        <v>670.72500000000002</v>
      </c>
      <c r="I34" s="35">
        <f>'ÜCRET HESABI'!AG36</f>
        <v>15762.0375</v>
      </c>
    </row>
    <row r="35" spans="1:9" x14ac:dyDescent="0.3">
      <c r="A35" s="30">
        <v>34</v>
      </c>
      <c r="B35" s="41" t="str">
        <f>'ÜCRET HESABI'!B37</f>
        <v>AD SOYAD 34</v>
      </c>
      <c r="C35" s="50">
        <f>'ÜCRET HESABI'!C37</f>
        <v>13414.5</v>
      </c>
      <c r="D35" s="36">
        <f>'ÜCRET HESABI'!E37+'ÜCRET HESABI'!G37+'ÜCRET HESABI'!I37</f>
        <v>0</v>
      </c>
      <c r="E35" s="47">
        <f>'ÜCRET HESABI'!J37</f>
        <v>13414.5</v>
      </c>
      <c r="F35" s="33">
        <f>'ÜCRET HESABI'!AB37</f>
        <v>11402.324999999999</v>
      </c>
      <c r="G35" s="34">
        <f>'ÜCRET HESABI'!AE37</f>
        <v>16432.762500000001</v>
      </c>
      <c r="H35" s="32">
        <f>'ÜCRET HESABI'!AF37</f>
        <v>670.72500000000002</v>
      </c>
      <c r="I35" s="35">
        <f>'ÜCRET HESABI'!AG37</f>
        <v>15762.0375</v>
      </c>
    </row>
    <row r="36" spans="1:9" x14ac:dyDescent="0.3">
      <c r="A36" s="30">
        <v>35</v>
      </c>
      <c r="B36" s="41" t="str">
        <f>'ÜCRET HESABI'!B38</f>
        <v>AD SOYAD 35</v>
      </c>
      <c r="C36" s="50">
        <f>'ÜCRET HESABI'!C38</f>
        <v>13414.5</v>
      </c>
      <c r="D36" s="36">
        <f>'ÜCRET HESABI'!E38+'ÜCRET HESABI'!G38+'ÜCRET HESABI'!I38</f>
        <v>0</v>
      </c>
      <c r="E36" s="47">
        <f>'ÜCRET HESABI'!J38</f>
        <v>13414.5</v>
      </c>
      <c r="F36" s="33">
        <f>'ÜCRET HESABI'!AB38</f>
        <v>11402.324999999999</v>
      </c>
      <c r="G36" s="34">
        <f>'ÜCRET HESABI'!AE38</f>
        <v>16432.762500000001</v>
      </c>
      <c r="H36" s="32">
        <f>'ÜCRET HESABI'!AF38</f>
        <v>670.72500000000002</v>
      </c>
      <c r="I36" s="35">
        <f>'ÜCRET HESABI'!AG38</f>
        <v>15762.0375</v>
      </c>
    </row>
    <row r="37" spans="1:9" x14ac:dyDescent="0.3">
      <c r="A37" s="30">
        <v>36</v>
      </c>
      <c r="B37" s="41" t="str">
        <f>'ÜCRET HESABI'!B39</f>
        <v>AD SOYAD 36</v>
      </c>
      <c r="C37" s="50">
        <f>'ÜCRET HESABI'!C39</f>
        <v>13414.5</v>
      </c>
      <c r="D37" s="36">
        <f>'ÜCRET HESABI'!E39+'ÜCRET HESABI'!G39+'ÜCRET HESABI'!I39</f>
        <v>0</v>
      </c>
      <c r="E37" s="47">
        <f>'ÜCRET HESABI'!J39</f>
        <v>13414.5</v>
      </c>
      <c r="F37" s="33">
        <f>'ÜCRET HESABI'!AB39</f>
        <v>11402.324999999999</v>
      </c>
      <c r="G37" s="34">
        <f>'ÜCRET HESABI'!AE39</f>
        <v>16432.762500000001</v>
      </c>
      <c r="H37" s="32">
        <f>'ÜCRET HESABI'!AF39</f>
        <v>670.72500000000002</v>
      </c>
      <c r="I37" s="35">
        <f>'ÜCRET HESABI'!AG39</f>
        <v>15762.0375</v>
      </c>
    </row>
    <row r="38" spans="1:9" x14ac:dyDescent="0.3">
      <c r="A38" s="30">
        <v>37</v>
      </c>
      <c r="B38" s="41" t="str">
        <f>'ÜCRET HESABI'!B40</f>
        <v>AD SOYAD 37</v>
      </c>
      <c r="C38" s="50">
        <f>'ÜCRET HESABI'!C40</f>
        <v>13414.5</v>
      </c>
      <c r="D38" s="36">
        <f>'ÜCRET HESABI'!E40+'ÜCRET HESABI'!G40+'ÜCRET HESABI'!I40</f>
        <v>0</v>
      </c>
      <c r="E38" s="47">
        <f>'ÜCRET HESABI'!J40</f>
        <v>13414.5</v>
      </c>
      <c r="F38" s="33">
        <f>'ÜCRET HESABI'!AB40</f>
        <v>11402.324999999999</v>
      </c>
      <c r="G38" s="34">
        <f>'ÜCRET HESABI'!AE40</f>
        <v>16432.762500000001</v>
      </c>
      <c r="H38" s="32">
        <f>'ÜCRET HESABI'!AF40</f>
        <v>670.72500000000002</v>
      </c>
      <c r="I38" s="35">
        <f>'ÜCRET HESABI'!AG40</f>
        <v>15762.0375</v>
      </c>
    </row>
    <row r="39" spans="1:9" x14ac:dyDescent="0.3">
      <c r="A39" s="30">
        <v>38</v>
      </c>
      <c r="B39" s="41" t="str">
        <f>'ÜCRET HESABI'!B41</f>
        <v>AD SOYAD 38</v>
      </c>
      <c r="C39" s="50">
        <f>'ÜCRET HESABI'!C41</f>
        <v>13414.5</v>
      </c>
      <c r="D39" s="36">
        <f>'ÜCRET HESABI'!E41+'ÜCRET HESABI'!G41+'ÜCRET HESABI'!I41</f>
        <v>0</v>
      </c>
      <c r="E39" s="47">
        <f>'ÜCRET HESABI'!J41</f>
        <v>13414.5</v>
      </c>
      <c r="F39" s="33">
        <f>'ÜCRET HESABI'!AB41</f>
        <v>11402.324999999999</v>
      </c>
      <c r="G39" s="34">
        <f>'ÜCRET HESABI'!AE41</f>
        <v>16432.762500000001</v>
      </c>
      <c r="H39" s="32">
        <f>'ÜCRET HESABI'!AF41</f>
        <v>670.72500000000002</v>
      </c>
      <c r="I39" s="35">
        <f>'ÜCRET HESABI'!AG41</f>
        <v>15762.0375</v>
      </c>
    </row>
    <row r="40" spans="1:9" x14ac:dyDescent="0.3">
      <c r="A40" s="30">
        <v>39</v>
      </c>
      <c r="B40" s="41" t="str">
        <f>'ÜCRET HESABI'!B42</f>
        <v>AD SOYAD 39</v>
      </c>
      <c r="C40" s="50">
        <f>'ÜCRET HESABI'!C42</f>
        <v>13414.5</v>
      </c>
      <c r="D40" s="36">
        <f>'ÜCRET HESABI'!E42+'ÜCRET HESABI'!G42+'ÜCRET HESABI'!I42</f>
        <v>0</v>
      </c>
      <c r="E40" s="47">
        <f>'ÜCRET HESABI'!J42</f>
        <v>13414.5</v>
      </c>
      <c r="F40" s="33">
        <f>'ÜCRET HESABI'!AB42</f>
        <v>11402.324999999999</v>
      </c>
      <c r="G40" s="34">
        <f>'ÜCRET HESABI'!AE42</f>
        <v>16432.762500000001</v>
      </c>
      <c r="H40" s="32">
        <f>'ÜCRET HESABI'!AF42</f>
        <v>670.72500000000002</v>
      </c>
      <c r="I40" s="35">
        <f>'ÜCRET HESABI'!AG42</f>
        <v>15762.0375</v>
      </c>
    </row>
    <row r="41" spans="1:9" x14ac:dyDescent="0.3">
      <c r="A41" s="30">
        <v>40</v>
      </c>
      <c r="B41" s="41" t="str">
        <f>'ÜCRET HESABI'!B43</f>
        <v>AD SOYAD 40</v>
      </c>
      <c r="C41" s="50">
        <f>'ÜCRET HESABI'!C43</f>
        <v>13414.5</v>
      </c>
      <c r="D41" s="36">
        <f>'ÜCRET HESABI'!E43+'ÜCRET HESABI'!G43+'ÜCRET HESABI'!I43</f>
        <v>0</v>
      </c>
      <c r="E41" s="47">
        <f>'ÜCRET HESABI'!J43</f>
        <v>13414.5</v>
      </c>
      <c r="F41" s="33">
        <f>'ÜCRET HESABI'!AB43</f>
        <v>11402.324999999999</v>
      </c>
      <c r="G41" s="34">
        <f>'ÜCRET HESABI'!AE43</f>
        <v>16432.762500000001</v>
      </c>
      <c r="H41" s="32">
        <f>'ÜCRET HESABI'!AF43</f>
        <v>670.72500000000002</v>
      </c>
      <c r="I41" s="35">
        <f>'ÜCRET HESABI'!AG43</f>
        <v>15762.0375</v>
      </c>
    </row>
    <row r="42" spans="1:9" x14ac:dyDescent="0.3">
      <c r="A42" s="30">
        <v>41</v>
      </c>
      <c r="B42" s="41" t="str">
        <f>'ÜCRET HESABI'!B44</f>
        <v>AD SOYAD 41</v>
      </c>
      <c r="C42" s="50">
        <f>'ÜCRET HESABI'!C44</f>
        <v>13414.5</v>
      </c>
      <c r="D42" s="36">
        <f>'ÜCRET HESABI'!E44+'ÜCRET HESABI'!G44+'ÜCRET HESABI'!I44</f>
        <v>0</v>
      </c>
      <c r="E42" s="47">
        <f>'ÜCRET HESABI'!J44</f>
        <v>13414.5</v>
      </c>
      <c r="F42" s="33">
        <f>'ÜCRET HESABI'!AB44</f>
        <v>11402.324999999999</v>
      </c>
      <c r="G42" s="34">
        <f>'ÜCRET HESABI'!AE44</f>
        <v>16432.762500000001</v>
      </c>
      <c r="H42" s="32">
        <f>'ÜCRET HESABI'!AF44</f>
        <v>670.72500000000002</v>
      </c>
      <c r="I42" s="35">
        <f>'ÜCRET HESABI'!AG44</f>
        <v>15762.0375</v>
      </c>
    </row>
    <row r="43" spans="1:9" x14ac:dyDescent="0.3">
      <c r="A43" s="30">
        <v>42</v>
      </c>
      <c r="B43" s="41" t="str">
        <f>'ÜCRET HESABI'!B45</f>
        <v>AD SOYAD 42</v>
      </c>
      <c r="C43" s="50">
        <f>'ÜCRET HESABI'!C45</f>
        <v>13414.5</v>
      </c>
      <c r="D43" s="36">
        <f>'ÜCRET HESABI'!E45+'ÜCRET HESABI'!G45+'ÜCRET HESABI'!I45</f>
        <v>0</v>
      </c>
      <c r="E43" s="47">
        <f>'ÜCRET HESABI'!J45</f>
        <v>13414.5</v>
      </c>
      <c r="F43" s="33">
        <f>'ÜCRET HESABI'!AB45</f>
        <v>11402.324999999999</v>
      </c>
      <c r="G43" s="34">
        <f>'ÜCRET HESABI'!AE45</f>
        <v>16432.762500000001</v>
      </c>
      <c r="H43" s="32">
        <f>'ÜCRET HESABI'!AF45</f>
        <v>670.72500000000002</v>
      </c>
      <c r="I43" s="35">
        <f>'ÜCRET HESABI'!AG45</f>
        <v>15762.0375</v>
      </c>
    </row>
    <row r="44" spans="1:9" x14ac:dyDescent="0.3">
      <c r="A44" s="30">
        <v>43</v>
      </c>
      <c r="B44" s="41" t="str">
        <f>'ÜCRET HESABI'!B46</f>
        <v>AD SOYAD 43</v>
      </c>
      <c r="C44" s="50">
        <f>'ÜCRET HESABI'!C46</f>
        <v>13414.5</v>
      </c>
      <c r="D44" s="36">
        <f>'ÜCRET HESABI'!E46+'ÜCRET HESABI'!G46+'ÜCRET HESABI'!I46</f>
        <v>0</v>
      </c>
      <c r="E44" s="47">
        <f>'ÜCRET HESABI'!J46</f>
        <v>13414.5</v>
      </c>
      <c r="F44" s="33">
        <f>'ÜCRET HESABI'!AB46</f>
        <v>11402.324999999999</v>
      </c>
      <c r="G44" s="34">
        <f>'ÜCRET HESABI'!AE46</f>
        <v>16432.762500000001</v>
      </c>
      <c r="H44" s="32">
        <f>'ÜCRET HESABI'!AF46</f>
        <v>670.72500000000002</v>
      </c>
      <c r="I44" s="35">
        <f>'ÜCRET HESABI'!AG46</f>
        <v>15762.0375</v>
      </c>
    </row>
    <row r="45" spans="1:9" x14ac:dyDescent="0.3">
      <c r="A45" s="30">
        <v>44</v>
      </c>
      <c r="B45" s="41" t="str">
        <f>'ÜCRET HESABI'!B47</f>
        <v>AD SOYAD 44</v>
      </c>
      <c r="C45" s="50">
        <f>'ÜCRET HESABI'!C47</f>
        <v>13414.5</v>
      </c>
      <c r="D45" s="36">
        <f>'ÜCRET HESABI'!E47+'ÜCRET HESABI'!G47+'ÜCRET HESABI'!I47</f>
        <v>0</v>
      </c>
      <c r="E45" s="47">
        <f>'ÜCRET HESABI'!J47</f>
        <v>13414.5</v>
      </c>
      <c r="F45" s="33">
        <f>'ÜCRET HESABI'!AB47</f>
        <v>11402.324999999999</v>
      </c>
      <c r="G45" s="34">
        <f>'ÜCRET HESABI'!AE47</f>
        <v>16432.762500000001</v>
      </c>
      <c r="H45" s="32">
        <f>'ÜCRET HESABI'!AF47</f>
        <v>670.72500000000002</v>
      </c>
      <c r="I45" s="35">
        <f>'ÜCRET HESABI'!AG47</f>
        <v>15762.0375</v>
      </c>
    </row>
    <row r="46" spans="1:9" x14ac:dyDescent="0.3">
      <c r="A46" s="30">
        <v>45</v>
      </c>
      <c r="B46" s="41" t="str">
        <f>'ÜCRET HESABI'!B48</f>
        <v>AD SOYAD 45</v>
      </c>
      <c r="C46" s="50">
        <f>'ÜCRET HESABI'!C48</f>
        <v>13414.5</v>
      </c>
      <c r="D46" s="36">
        <f>'ÜCRET HESABI'!E48+'ÜCRET HESABI'!G48+'ÜCRET HESABI'!I48</f>
        <v>0</v>
      </c>
      <c r="E46" s="47">
        <f>'ÜCRET HESABI'!J48</f>
        <v>13414.5</v>
      </c>
      <c r="F46" s="33">
        <f>'ÜCRET HESABI'!AB48</f>
        <v>11402.324999999999</v>
      </c>
      <c r="G46" s="34">
        <f>'ÜCRET HESABI'!AE48</f>
        <v>16432.762500000001</v>
      </c>
      <c r="H46" s="32">
        <f>'ÜCRET HESABI'!AF48</f>
        <v>670.72500000000002</v>
      </c>
      <c r="I46" s="35">
        <f>'ÜCRET HESABI'!AG48</f>
        <v>15762.0375</v>
      </c>
    </row>
    <row r="47" spans="1:9" x14ac:dyDescent="0.3">
      <c r="A47" s="30">
        <v>46</v>
      </c>
      <c r="B47" s="41" t="str">
        <f>'ÜCRET HESABI'!B49</f>
        <v>AD SOYAD 46</v>
      </c>
      <c r="C47" s="50">
        <f>'ÜCRET HESABI'!C49</f>
        <v>13414.5</v>
      </c>
      <c r="D47" s="36">
        <f>'ÜCRET HESABI'!E49+'ÜCRET HESABI'!G49+'ÜCRET HESABI'!I49</f>
        <v>0</v>
      </c>
      <c r="E47" s="47">
        <f>'ÜCRET HESABI'!J49</f>
        <v>13414.5</v>
      </c>
      <c r="F47" s="33">
        <f>'ÜCRET HESABI'!AB49</f>
        <v>11402.324999999999</v>
      </c>
      <c r="G47" s="34">
        <f>'ÜCRET HESABI'!AE49</f>
        <v>16432.762500000001</v>
      </c>
      <c r="H47" s="32">
        <f>'ÜCRET HESABI'!AF49</f>
        <v>670.72500000000002</v>
      </c>
      <c r="I47" s="35">
        <f>'ÜCRET HESABI'!AG49</f>
        <v>15762.0375</v>
      </c>
    </row>
    <row r="48" spans="1:9" x14ac:dyDescent="0.3">
      <c r="A48" s="30">
        <v>47</v>
      </c>
      <c r="B48" s="41" t="str">
        <f>'ÜCRET HESABI'!B50</f>
        <v>AD SOYAD 47</v>
      </c>
      <c r="C48" s="50">
        <f>'ÜCRET HESABI'!C50</f>
        <v>13414.5</v>
      </c>
      <c r="D48" s="36">
        <f>'ÜCRET HESABI'!E50+'ÜCRET HESABI'!G50+'ÜCRET HESABI'!I50</f>
        <v>0</v>
      </c>
      <c r="E48" s="47">
        <f>'ÜCRET HESABI'!J50</f>
        <v>13414.5</v>
      </c>
      <c r="F48" s="33">
        <f>'ÜCRET HESABI'!AB50</f>
        <v>11402.324999999999</v>
      </c>
      <c r="G48" s="34">
        <f>'ÜCRET HESABI'!AE50</f>
        <v>16432.762500000001</v>
      </c>
      <c r="H48" s="32">
        <f>'ÜCRET HESABI'!AF50</f>
        <v>670.72500000000002</v>
      </c>
      <c r="I48" s="35">
        <f>'ÜCRET HESABI'!AG50</f>
        <v>15762.0375</v>
      </c>
    </row>
    <row r="49" spans="1:9" x14ac:dyDescent="0.3">
      <c r="A49" s="30">
        <v>48</v>
      </c>
      <c r="B49" s="41" t="str">
        <f>'ÜCRET HESABI'!B51</f>
        <v>AD SOYAD 48</v>
      </c>
      <c r="C49" s="50">
        <f>'ÜCRET HESABI'!C51</f>
        <v>13414.5</v>
      </c>
      <c r="D49" s="36">
        <f>'ÜCRET HESABI'!E51+'ÜCRET HESABI'!G51+'ÜCRET HESABI'!I51</f>
        <v>0</v>
      </c>
      <c r="E49" s="47">
        <f>'ÜCRET HESABI'!J51</f>
        <v>13414.5</v>
      </c>
      <c r="F49" s="33">
        <f>'ÜCRET HESABI'!AB51</f>
        <v>11402.324999999999</v>
      </c>
      <c r="G49" s="34">
        <f>'ÜCRET HESABI'!AE51</f>
        <v>16432.762500000001</v>
      </c>
      <c r="H49" s="32">
        <f>'ÜCRET HESABI'!AF51</f>
        <v>670.72500000000002</v>
      </c>
      <c r="I49" s="35">
        <f>'ÜCRET HESABI'!AG51</f>
        <v>15762.0375</v>
      </c>
    </row>
    <row r="50" spans="1:9" x14ac:dyDescent="0.3">
      <c r="A50" s="30">
        <v>49</v>
      </c>
      <c r="B50" s="41" t="str">
        <f>'ÜCRET HESABI'!B52</f>
        <v>AD SOYAD 49</v>
      </c>
      <c r="C50" s="50">
        <f>'ÜCRET HESABI'!C52</f>
        <v>13414.5</v>
      </c>
      <c r="D50" s="36">
        <f>'ÜCRET HESABI'!E52+'ÜCRET HESABI'!G52+'ÜCRET HESABI'!I52</f>
        <v>0</v>
      </c>
      <c r="E50" s="47">
        <f>'ÜCRET HESABI'!J52</f>
        <v>13414.5</v>
      </c>
      <c r="F50" s="33">
        <f>'ÜCRET HESABI'!AB52</f>
        <v>11402.324999999999</v>
      </c>
      <c r="G50" s="34">
        <f>'ÜCRET HESABI'!AE52</f>
        <v>16432.762500000001</v>
      </c>
      <c r="H50" s="32">
        <f>'ÜCRET HESABI'!AF52</f>
        <v>670.72500000000002</v>
      </c>
      <c r="I50" s="35">
        <f>'ÜCRET HESABI'!AG52</f>
        <v>15762.0375</v>
      </c>
    </row>
    <row r="51" spans="1:9" ht="15" thickBot="1" x14ac:dyDescent="0.35">
      <c r="A51" s="31">
        <v>50</v>
      </c>
      <c r="B51" s="42" t="str">
        <f>'ÜCRET HESABI'!B53</f>
        <v>AD SOYAD 50</v>
      </c>
      <c r="C51" s="51">
        <f>'ÜCRET HESABI'!C53</f>
        <v>13414.5</v>
      </c>
      <c r="D51" s="37">
        <f>'ÜCRET HESABI'!E53+'ÜCRET HESABI'!G53+'ÜCRET HESABI'!I53</f>
        <v>0</v>
      </c>
      <c r="E51" s="48">
        <f>'ÜCRET HESABI'!J53</f>
        <v>13414.5</v>
      </c>
      <c r="F51" s="33">
        <f>'ÜCRET HESABI'!AB53</f>
        <v>11402.324999999999</v>
      </c>
      <c r="G51" s="34">
        <f>'ÜCRET HESABI'!AE53</f>
        <v>16432.762500000001</v>
      </c>
      <c r="H51" s="32">
        <f>'ÜCRET HESABI'!AF53</f>
        <v>670.72500000000002</v>
      </c>
      <c r="I51" s="35">
        <f>'ÜCRET HESABI'!AG53</f>
        <v>15762.0375</v>
      </c>
    </row>
    <row r="52" spans="1:9" s="39" customFormat="1" ht="31.8" thickBot="1" x14ac:dyDescent="0.35">
      <c r="A52" s="57"/>
      <c r="B52" s="58"/>
      <c r="C52" s="52" t="s">
        <v>43</v>
      </c>
      <c r="D52" s="53" t="s">
        <v>44</v>
      </c>
      <c r="E52" s="54" t="s">
        <v>45</v>
      </c>
      <c r="F52" s="53" t="s">
        <v>56</v>
      </c>
      <c r="G52" s="55" t="s">
        <v>46</v>
      </c>
      <c r="H52" s="52" t="s">
        <v>47</v>
      </c>
      <c r="I52" s="56" t="s">
        <v>48</v>
      </c>
    </row>
    <row r="53" spans="1:9" s="38" customFormat="1" ht="26.4" customHeight="1" thickBot="1" x14ac:dyDescent="0.35">
      <c r="A53" s="94" t="s">
        <v>53</v>
      </c>
      <c r="B53" s="95"/>
      <c r="C53" s="59">
        <f>SUM(C2:C51)</f>
        <v>670725</v>
      </c>
      <c r="D53" s="59">
        <f t="shared" ref="D53:I53" si="0">SUM(D2:D51)</f>
        <v>0</v>
      </c>
      <c r="E53" s="59">
        <f t="shared" si="0"/>
        <v>670725</v>
      </c>
      <c r="F53" s="59">
        <f>SUM(F2:F51)</f>
        <v>579523.1681250002</v>
      </c>
      <c r="G53" s="59">
        <f t="shared" si="0"/>
        <v>817479.62999999942</v>
      </c>
      <c r="H53" s="59">
        <f t="shared" si="0"/>
        <v>33536.249999999971</v>
      </c>
      <c r="I53" s="60">
        <f t="shared" si="0"/>
        <v>783943.37999999931</v>
      </c>
    </row>
  </sheetData>
  <mergeCells count="1">
    <mergeCell ref="A53:B5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PERSONEL LİSTESİ</vt:lpstr>
      <vt:lpstr>ÜCRET HESABI</vt:lpstr>
      <vt:lpstr>ÖZET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2023-06-20T20:21:25Z</dcterms:modified>
</cp:coreProperties>
</file>